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MONTAÑA\2024\BERJA\DOCUMENTACION WEB\"/>
    </mc:Choice>
  </mc:AlternateContent>
  <bookViews>
    <workbookView xWindow="0" yWindow="0" windowWidth="20490" windowHeight="765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PUNTUAR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 l="1"/>
  <c r="B18" i="2"/>
  <c r="L4" i="3"/>
  <c r="L5" i="3"/>
  <c r="L6" i="3"/>
  <c r="L24" i="3"/>
  <c r="L23" i="3"/>
  <c r="L7" i="3"/>
  <c r="L22" i="3"/>
  <c r="L8" i="3"/>
  <c r="L9" i="3"/>
  <c r="L10" i="3"/>
  <c r="L11" i="3"/>
  <c r="L21" i="3"/>
  <c r="L12" i="3"/>
  <c r="L3" i="3"/>
  <c r="Q3" i="6"/>
  <c r="G3" i="6"/>
  <c r="Z119" i="1"/>
  <c r="T3" i="6"/>
  <c r="S3" i="6"/>
  <c r="R31" i="3"/>
  <c r="R32" i="3" s="1"/>
  <c r="Q57" i="1" s="1"/>
  <c r="J29" i="2"/>
  <c r="H25" i="2"/>
  <c r="D25" i="2"/>
  <c r="D24" i="2"/>
  <c r="F23" i="2"/>
  <c r="D23" i="2"/>
  <c r="D22" i="2"/>
  <c r="D21" i="2"/>
  <c r="D75" i="1" l="1"/>
  <c r="J31" i="2"/>
  <c r="R33" i="3"/>
  <c r="F25" i="2"/>
  <c r="D16" i="2"/>
  <c r="AG49" i="1" l="1"/>
  <c r="N54" i="3" l="1"/>
  <c r="N48" i="3"/>
  <c r="N46" i="3"/>
  <c r="N45" i="3"/>
  <c r="Q31" i="3" l="1"/>
  <c r="L110" i="1" l="1"/>
  <c r="U3" i="6" l="1"/>
  <c r="E3" i="6"/>
  <c r="P3" i="6"/>
  <c r="N3" i="6"/>
  <c r="M3" i="6"/>
  <c r="L3" i="6"/>
  <c r="K3" i="6"/>
  <c r="I3" i="6"/>
  <c r="H3" i="6"/>
  <c r="F3" i="6"/>
  <c r="C3" i="6"/>
  <c r="B3" i="6"/>
  <c r="C62" i="1"/>
  <c r="C18" i="1"/>
  <c r="C114" i="1" s="1"/>
  <c r="C28" i="1"/>
  <c r="C24" i="1"/>
  <c r="C22" i="1"/>
  <c r="C21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V2" i="5" l="1"/>
  <c r="AK2" i="5"/>
  <c r="P35" i="3"/>
  <c r="P37" i="3" s="1"/>
  <c r="N56" i="3"/>
  <c r="N44" i="3"/>
  <c r="N55" i="3"/>
  <c r="N47" i="3"/>
  <c r="N43" i="3"/>
  <c r="N51" i="3"/>
  <c r="N42" i="3"/>
  <c r="P33" i="3" s="1"/>
  <c r="O3" i="6"/>
  <c r="C78" i="1"/>
  <c r="G78" i="1" s="1"/>
  <c r="AZ2" i="5"/>
  <c r="C26" i="1"/>
  <c r="Q37" i="3" l="1"/>
  <c r="R3" i="6"/>
  <c r="BD2" i="5"/>
  <c r="P39" i="3" l="1"/>
  <c r="BB2" i="5" s="1"/>
  <c r="BC2" i="5" l="1"/>
</calcChain>
</file>

<file path=xl/sharedStrings.xml><?xml version="1.0" encoding="utf-8"?>
<sst xmlns="http://schemas.openxmlformats.org/spreadsheetml/2006/main" count="782" uniqueCount="555">
  <si>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</si>
  <si>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</si>
  <si>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</si>
  <si>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</si>
  <si>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</si>
  <si>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</si>
  <si>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</si>
  <si>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</si>
  <si>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</si>
  <si>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</si>
  <si>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</si>
  <si>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</si>
  <si>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</si>
  <si>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</si>
  <si>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</si>
  <si>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</si>
  <si>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</si>
  <si>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</si>
  <si>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</si>
  <si>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</si>
  <si>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</si>
  <si>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</si>
  <si>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</si>
  <si>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</si>
  <si>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</si>
  <si>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</si>
  <si>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</si>
  <si>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</si>
  <si>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</si>
  <si>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</si>
  <si>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</si>
  <si>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</si>
  <si>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</si>
  <si>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</si>
  <si>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</si>
  <si>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</si>
  <si>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</si>
  <si>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</si>
  <si>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</si>
  <si>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</si>
  <si>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</si>
  <si>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</si>
  <si>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</si>
  <si>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</si>
  <si>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</si>
  <si>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</si>
  <si>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</si>
  <si>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</si>
  <si>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</si>
  <si>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</si>
  <si>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</si>
  <si>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</si>
  <si>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</si>
  <si>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</si>
  <si>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</si>
  <si>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</si>
  <si>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</si>
  <si>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</si>
  <si>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</si>
  <si>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</si>
  <si>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</si>
  <si>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</si>
  <si>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</si>
  <si>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</si>
  <si>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</si>
  <si>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</si>
  <si>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</si>
  <si>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</si>
  <si>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</si>
  <si>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</si>
  <si>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</si>
  <si>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</si>
  <si>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</si>
  <si>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</si>
  <si>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</si>
  <si>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</si>
  <si>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</si>
  <si>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</si>
  <si>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</si>
  <si>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</si>
  <si>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</si>
  <si>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</si>
  <si>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</si>
  <si>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</si>
  <si>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</si>
  <si>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</si>
  <si>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</si>
  <si>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</si>
  <si>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</si>
  <si>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</si>
  <si>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</si>
  <si>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</si>
  <si>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</si>
  <si>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</si>
  <si>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</si>
  <si>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</si>
  <si>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</si>
  <si>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</si>
  <si>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</si>
  <si>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</si>
  <si>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</si>
  <si>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</si>
  <si>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</si>
  <si>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</si>
  <si>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</si>
  <si>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</si>
  <si>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</si>
  <si>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</si>
  <si>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</si>
  <si>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</si>
  <si>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</si>
  <si>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</si>
  <si>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</si>
  <si>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</si>
  <si>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</si>
  <si>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</si>
  <si>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</si>
  <si>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</si>
  <si>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</si>
  <si>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</si>
  <si>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</si>
  <si>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</si>
  <si>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</si>
  <si>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</si>
  <si>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</si>
  <si>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</si>
  <si>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</si>
  <si>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</si>
  <si>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</si>
  <si>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</si>
  <si>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</si>
  <si>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</si>
  <si>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</si>
  <si>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</si>
  <si>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</si>
  <si>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</si>
  <si>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</si>
  <si>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</si>
  <si>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</si>
  <si>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</si>
  <si>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</si>
  <si>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</si>
  <si>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</si>
  <si>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</si>
  <si>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</si>
  <si>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</si>
  <si>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</si>
  <si>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</si>
  <si>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</si>
  <si>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</si>
  <si>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</si>
  <si>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</si>
  <si>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</si>
  <si>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</si>
  <si>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</si>
  <si>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</si>
  <si>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</si>
  <si>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</si>
  <si>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</si>
  <si>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</si>
  <si>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</si>
  <si>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</si>
  <si>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</si>
  <si>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</si>
  <si>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</si>
  <si>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</si>
  <si>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</si>
  <si>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</si>
  <si>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</si>
  <si>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</si>
  <si>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</si>
  <si>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</si>
  <si>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</si>
  <si>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</si>
  <si>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</si>
  <si>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</si>
  <si>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</si>
  <si>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</si>
  <si>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</si>
  <si>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</si>
  <si>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</si>
  <si>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</si>
  <si>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</si>
  <si>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</si>
  <si>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</si>
  <si>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</si>
  <si>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</si>
  <si>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</si>
  <si>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</si>
  <si>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</si>
  <si>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</si>
  <si>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</si>
  <si>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</si>
  <si>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</si>
  <si>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</si>
  <si>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</si>
  <si>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</si>
  <si>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</si>
  <si>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</si>
  <si>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</si>
  <si>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</si>
  <si>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</si>
  <si>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</si>
  <si>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</si>
  <si>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</si>
  <si>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</si>
  <si>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</si>
  <si>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</si>
  <si>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</si>
  <si>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</si>
  <si>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</si>
  <si>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</si>
  <si>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</si>
  <si>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</si>
  <si>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</si>
  <si>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</si>
  <si>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</si>
  <si>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</si>
  <si>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</si>
  <si>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</si>
  <si>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</si>
  <si>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</si>
  <si>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</si>
  <si>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</si>
  <si>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</si>
  <si>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</si>
  <si>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</si>
  <si>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</si>
  <si>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</si>
  <si>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</si>
  <si>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</si>
  <si>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</si>
  <si>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</si>
  <si>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</si>
  <si>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</si>
  <si>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</si>
  <si>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</si>
  <si>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</si>
  <si>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</si>
  <si>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</si>
  <si>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</si>
  <si>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</si>
  <si>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</si>
  <si>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</si>
  <si>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</si>
  <si>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</si>
  <si>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</si>
  <si>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</si>
  <si>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</si>
  <si>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</si>
  <si>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</si>
  <si>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</si>
  <si>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</si>
  <si>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</si>
  <si>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</si>
  <si>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</si>
  <si>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</si>
  <si>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</si>
  <si>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</si>
  <si>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</si>
  <si>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</si>
  <si>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</si>
  <si>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</si>
  <si>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</si>
  <si>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</si>
  <si>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</si>
  <si>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</si>
  <si>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</si>
  <si>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</si>
  <si>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</si>
  <si>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</si>
  <si>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</si>
  <si>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</si>
  <si>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</si>
  <si>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</si>
  <si>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</si>
  <si>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</si>
  <si>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</si>
  <si>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</si>
  <si>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</si>
  <si>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</si>
  <si>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</si>
  <si>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</si>
  <si>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</si>
  <si>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</si>
  <si>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</si>
  <si>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</si>
  <si>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</si>
  <si>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</si>
  <si>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</si>
  <si>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</si>
  <si>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</si>
  <si>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</si>
  <si>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</si>
  <si>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</si>
  <si>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</si>
  <si>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</si>
  <si>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</si>
  <si>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</si>
  <si>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</si>
  <si>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</si>
  <si>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</si>
  <si>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</si>
  <si>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</si>
  <si>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</si>
  <si>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</si>
  <si>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</si>
  <si>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</si>
  <si>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</si>
  <si>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</si>
  <si>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</si>
  <si>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</si>
  <si>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</si>
  <si>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</si>
  <si>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</si>
  <si>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</si>
  <si>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</si>
  <si>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</si>
  <si>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</si>
  <si>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</si>
  <si>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</si>
  <si>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</si>
  <si>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</si>
  <si>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</si>
  <si>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</si>
  <si>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</si>
  <si>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</si>
  <si>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</si>
  <si>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</si>
  <si>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</si>
  <si>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</si>
  <si>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</si>
  <si>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</si>
  <si>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</si>
  <si>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Nº CHASIS</t>
  </si>
  <si>
    <t>OBSERVACIONES</t>
  </si>
  <si>
    <t>C.C. CORREGIDA</t>
  </si>
  <si>
    <t>EMAIL</t>
  </si>
  <si>
    <t>N3</t>
  </si>
  <si>
    <t>N2 ATMOSFERICO</t>
  </si>
  <si>
    <t>N2</t>
  </si>
  <si>
    <t>N3-N2 T</t>
  </si>
  <si>
    <t>N3 TURBO - N2 TURBO</t>
  </si>
  <si>
    <t>GRUPO N o HN TURBO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</si>
  <si>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</si>
  <si>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</si>
  <si>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</si>
  <si>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</si>
  <si>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</si>
  <si>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</si>
  <si>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</si>
  <si>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</si>
  <si>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</si>
  <si>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</si>
  <si>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</si>
  <si>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</si>
  <si>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</si>
  <si>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</si>
  <si>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</si>
  <si>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</si>
  <si>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</si>
  <si>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</si>
  <si>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</si>
  <si>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</si>
  <si>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</si>
  <si>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</si>
  <si>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</si>
  <si>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</si>
  <si>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</si>
  <si>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</si>
  <si>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</si>
  <si>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</si>
  <si>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</si>
  <si>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</si>
  <si>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</si>
  <si>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</si>
  <si>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</si>
  <si>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</si>
  <si>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</si>
  <si>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</si>
  <si>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</si>
  <si>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</si>
  <si>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</si>
  <si>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</si>
  <si>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</si>
  <si>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</si>
  <si>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</si>
  <si>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</si>
  <si>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</si>
  <si>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</si>
  <si>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</si>
  <si>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</si>
  <si>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</si>
  <si>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</si>
  <si>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</si>
  <si>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</si>
  <si>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</si>
  <si>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</si>
  <si>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</si>
  <si>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</si>
  <si>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</si>
  <si>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</si>
  <si>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</si>
  <si>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</si>
  <si>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</si>
  <si>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</si>
  <si>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</si>
  <si>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</si>
  <si>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</si>
  <si>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</si>
  <si>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</si>
  <si>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</si>
  <si>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</si>
  <si>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</si>
  <si>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</si>
  <si>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</si>
  <si>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</si>
  <si>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</si>
  <si>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</si>
  <si>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</si>
  <si>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</si>
  <si>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</si>
  <si>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</si>
  <si>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</si>
  <si>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</si>
  <si>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</si>
  <si>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</si>
  <si>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</si>
  <si>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</si>
  <si>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</si>
  <si>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</si>
  <si>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</si>
  <si>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</si>
  <si>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</si>
  <si>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</si>
  <si>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</si>
  <si>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</si>
  <si>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</si>
  <si>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</si>
  <si>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</si>
  <si>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</si>
  <si>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</si>
  <si>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</si>
  <si>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</si>
  <si>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</si>
  <si>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</si>
  <si>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</si>
  <si>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</si>
  <si>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</si>
  <si>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</si>
  <si>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</si>
  <si>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</si>
  <si>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</si>
  <si>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</si>
  <si>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</si>
  <si>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</si>
  <si>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</si>
  <si>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</si>
  <si>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>PERFORMANCE FACTOR (PF)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</si>
  <si>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</si>
  <si>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</si>
  <si>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</si>
  <si>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</si>
  <si>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</si>
  <si>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</si>
  <si>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</si>
  <si>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</si>
  <si>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</si>
  <si>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</si>
  <si>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</si>
  <si>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</si>
  <si>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</si>
  <si>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</si>
  <si>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</si>
  <si>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</si>
  <si>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</si>
  <si>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</si>
  <si>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</si>
  <si>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</si>
  <si>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</si>
  <si>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</si>
  <si>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</si>
  <si>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</si>
  <si>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</si>
  <si>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</si>
  <si>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</si>
  <si>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</si>
  <si>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</si>
  <si>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</si>
  <si>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</si>
  <si>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</si>
  <si>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</si>
  <si>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</si>
  <si>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</si>
  <si>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</si>
  <si>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</si>
  <si>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</si>
  <si>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</si>
  <si>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</si>
  <si>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</si>
  <si>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</si>
  <si>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</si>
  <si>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</si>
  <si>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</si>
  <si>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</si>
  <si>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</si>
  <si>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</si>
  <si>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</si>
  <si>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</si>
  <si>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</si>
  <si>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</si>
  <si>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</si>
  <si>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4-5/12/2021</t>
  </si>
  <si>
    <t>RS./DC.</t>
  </si>
  <si>
    <t>inscripciones.cam@faa.net</t>
  </si>
  <si>
    <t>GRUPO PF I</t>
  </si>
  <si>
    <t>GRUPO PF II</t>
  </si>
  <si>
    <t>Tipo de vehículo</t>
  </si>
  <si>
    <t>GRUPO PF</t>
  </si>
  <si>
    <t xml:space="preserve">Nº PASAPORTE TECNICO </t>
  </si>
  <si>
    <t>PASAPORTE</t>
  </si>
  <si>
    <t>PF-ID</t>
  </si>
  <si>
    <t>ID / PF / PAS.</t>
  </si>
  <si>
    <t>XXVI SUBIDA UBRIQUE-BENAOCAZ</t>
  </si>
  <si>
    <t>A.D. ESCUDERIA UBRIQUE</t>
  </si>
  <si>
    <t>LA LADERA, 11</t>
  </si>
  <si>
    <t>23-24/4/2022</t>
  </si>
  <si>
    <t>Para pruebas posteriores ABRA EL DOCUMENTO GUARDADO EN SU ORDENADOR, seleccione la nueva prueba en la lista desplegable, modifique unicamente aquellos datos personales o del vehículo que sea necesario y envíelo inscripciones.cam@faa.net</t>
  </si>
  <si>
    <t>XLI SUBIDA A LA MOTA</t>
  </si>
  <si>
    <t>XXIII SUBIDA A MONTORO</t>
  </si>
  <si>
    <t>X SUBIDA CERRO DE LOS CAÑONES</t>
  </si>
  <si>
    <t>X SUBIDA A CATELLAR</t>
  </si>
  <si>
    <t>XXXII SUBIDA A TRASSIERRA</t>
  </si>
  <si>
    <t>RS SPORT</t>
  </si>
  <si>
    <t>C/ TENERIA 11</t>
  </si>
  <si>
    <t>11600</t>
  </si>
  <si>
    <t>648 29 27 01</t>
  </si>
  <si>
    <t>MONTAÑA 2024</t>
  </si>
  <si>
    <t>inscripciones@faa.net</t>
  </si>
  <si>
    <t>PF-ID (FIA-PF-ID-Y5C1)</t>
  </si>
  <si>
    <r>
      <t xml:space="preserve">Casco                                           </t>
    </r>
    <r>
      <rPr>
        <b/>
        <sz val="7"/>
        <color indexed="9"/>
        <rFont val="Tahoma"/>
        <family val="2"/>
      </rPr>
      <t xml:space="preserve">    FIA 8860-2018, 8860-2018-ABP,8860-2010,8859-2015                                </t>
    </r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</si>
  <si>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8858-2010</t>
    </r>
  </si>
  <si>
    <t>PERFOR</t>
  </si>
  <si>
    <t>XXXIII SUBIDA A ALGAR</t>
  </si>
  <si>
    <t>XXVIII SUBIDA UBRIQUE-BENAOCAZ</t>
  </si>
  <si>
    <t>VIII SUBIDA VILLA DE NOALEJO</t>
  </si>
  <si>
    <t>XI SUBIDA COLMENAR-MONTES DE MALAGA</t>
  </si>
  <si>
    <t>VIII SUBIDA A CASARABONELA</t>
  </si>
  <si>
    <t>XXXX SUBIDA A VEJER</t>
  </si>
  <si>
    <t>XLVIII SUBIDA AL MARMOL</t>
  </si>
  <si>
    <t>VII SUBIDA A BERJA</t>
  </si>
  <si>
    <t>ESCUDERIA NEJITE RACING</t>
  </si>
  <si>
    <t>C/ ORTIZ DE VILLAJOS, 7</t>
  </si>
  <si>
    <t>BERJA</t>
  </si>
  <si>
    <t>635 414 818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</si>
</sst>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4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D4D4D4"/>
      <name val="Menlo"/>
      <family val="2"/>
    </font>
    <font>
      <b/>
      <sz val="7"/>
      <color rgb="FFFF0000"/>
      <name val="Tahoma"/>
      <family val="2"/>
    </font>
    <font>
      <b/>
      <sz val="8"/>
      <color rgb="FFFF0000"/>
      <name val="Tahoma"/>
      <family val="2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1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0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49" fillId="0" borderId="7" xfId="0" applyNumberFormat="1" applyFont="1" applyBorder="1" applyAlignment="1" applyProtection="1">
      <alignment vertical="center"/>
      <protection hidden="1"/>
    </xf>
    <xf numFmtId="0" fontId="65" fillId="0" borderId="0" xfId="0" applyFont="1" applyAlignment="1">
      <alignment horizontal="center" vertical="center"/>
    </xf>
    <xf numFmtId="168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center" vertical="center"/>
      <protection locked="0"/>
    </xf>
    <xf numFmtId="167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6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7" fillId="0" borderId="0" xfId="0" applyNumberFormat="1" applyFont="1" applyAlignment="1">
      <alignment horizontal="center"/>
    </xf>
    <xf numFmtId="171" fontId="67" fillId="0" borderId="0" xfId="0" applyNumberFormat="1" applyFont="1" applyAlignment="1" applyProtection="1">
      <alignment horizontal="center" vertical="center"/>
      <protection locked="0"/>
    </xf>
    <xf numFmtId="0" fontId="70" fillId="3" borderId="0" xfId="0" applyFont="1" applyFill="1"/>
    <xf numFmtId="0" fontId="71" fillId="0" borderId="0" xfId="0" applyFont="1" applyAlignment="1" applyProtection="1">
      <alignment vertical="center" wrapText="1"/>
      <protection hidden="1"/>
    </xf>
    <xf numFmtId="0" fontId="7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7" fillId="0" borderId="0" xfId="0" applyFont="1" applyAlignment="1">
      <alignment horizontal="left" vertical="center"/>
    </xf>
    <xf numFmtId="0" fontId="75" fillId="0" borderId="16" xfId="0" applyFont="1" applyBorder="1" applyAlignment="1">
      <alignment horizontal="center" vertical="center" wrapText="1"/>
    </xf>
    <xf numFmtId="1" fontId="75" fillId="0" borderId="16" xfId="0" applyNumberFormat="1" applyFont="1" applyBorder="1" applyAlignment="1">
      <alignment horizontal="center" vertical="center" wrapText="1"/>
    </xf>
    <xf numFmtId="0" fontId="75" fillId="0" borderId="16" xfId="0" applyFont="1" applyBorder="1" applyAlignment="1">
      <alignment horizontal="left" vertical="center" wrapText="1"/>
    </xf>
    <xf numFmtId="0" fontId="75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7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>
      <alignment horizontal="left"/>
    </xf>
    <xf numFmtId="49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quotePrefix="1" applyFont="1" applyAlignment="1" applyProtection="1">
      <alignment horizontal="left" vertical="center"/>
      <protection locked="0"/>
    </xf>
    <xf numFmtId="0" fontId="69" fillId="0" borderId="0" xfId="2" applyFont="1" applyAlignment="1">
      <alignment horizontal="left" vertical="center"/>
      <protection locked="0"/>
    </xf>
    <xf numFmtId="168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3" fontId="67" fillId="0" borderId="0" xfId="0" applyNumberFormat="1" applyFont="1" applyAlignment="1" applyProtection="1">
      <alignment horizontal="left" vertical="center"/>
      <protection locked="0"/>
    </xf>
    <xf numFmtId="4" fontId="67" fillId="0" borderId="0" xfId="0" applyNumberFormat="1" applyFont="1" applyAlignment="1" applyProtection="1">
      <alignment horizontal="left" vertical="center"/>
      <protection locked="0"/>
    </xf>
    <xf numFmtId="0" fontId="77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8" fillId="0" borderId="0" xfId="0" applyFont="1" applyAlignment="1">
      <alignment horizontal="left" wrapText="1"/>
    </xf>
    <xf numFmtId="0" fontId="68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5" fillId="9" borderId="0" xfId="0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/>
    </xf>
    <xf numFmtId="0" fontId="65" fillId="9" borderId="0" xfId="0" applyFont="1" applyFill="1"/>
    <xf numFmtId="0" fontId="65" fillId="9" borderId="0" xfId="0" applyFont="1" applyFill="1" applyAlignment="1">
      <alignment horizontal="center"/>
    </xf>
    <xf numFmtId="0" fontId="65" fillId="16" borderId="0" xfId="0" applyFont="1" applyFill="1"/>
    <xf numFmtId="0" fontId="65" fillId="0" borderId="0" xfId="0" applyFont="1" applyAlignment="1">
      <alignment horizontal="left" vertical="center"/>
    </xf>
    <xf numFmtId="0" fontId="80" fillId="0" borderId="0" xfId="0" applyFont="1"/>
    <xf numFmtId="0" fontId="76" fillId="0" borderId="0" xfId="0" applyFont="1" applyAlignment="1" applyProtection="1">
      <alignment vertical="center" wrapText="1"/>
      <protection hidden="1"/>
    </xf>
    <xf numFmtId="0" fontId="82" fillId="17" borderId="81" xfId="0" applyFont="1" applyFill="1" applyBorder="1" applyAlignment="1">
      <alignment horizontal="center" vertical="center"/>
    </xf>
    <xf numFmtId="0" fontId="83" fillId="18" borderId="81" xfId="0" applyFont="1" applyFill="1" applyBorder="1" applyAlignment="1">
      <alignment horizontal="center" vertical="center"/>
    </xf>
    <xf numFmtId="0" fontId="83" fillId="19" borderId="81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5" fillId="0" borderId="27" xfId="0" applyFont="1" applyBorder="1" applyAlignment="1" applyProtection="1">
      <alignment vertical="center" wrapText="1"/>
      <protection hidden="1"/>
    </xf>
    <xf numFmtId="0" fontId="65" fillId="0" borderId="30" xfId="0" applyFont="1" applyBorder="1" applyAlignment="1" applyProtection="1">
      <alignment vertical="center" wrapText="1"/>
      <protection hidden="1"/>
    </xf>
    <xf numFmtId="0" fontId="65" fillId="0" borderId="43" xfId="0" applyFont="1" applyBorder="1" applyAlignment="1" applyProtection="1">
      <alignment vertical="center" wrapText="1"/>
      <protection hidden="1"/>
    </xf>
    <xf numFmtId="0" fontId="75" fillId="0" borderId="81" xfId="0" applyFont="1" applyBorder="1" applyAlignment="1">
      <alignment horizontal="left" vertical="center" wrapText="1"/>
    </xf>
    <xf numFmtId="0" fontId="84" fillId="0" borderId="42" xfId="0" applyFont="1" applyBorder="1" applyAlignment="1" applyProtection="1">
      <alignment vertical="center" wrapText="1"/>
      <protection hidden="1"/>
    </xf>
    <xf numFmtId="0" fontId="84" fillId="0" borderId="0" xfId="0" applyFont="1" applyAlignment="1" applyProtection="1">
      <alignment vertical="center" wrapText="1"/>
      <protection hidden="1"/>
    </xf>
    <xf numFmtId="0" fontId="84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86" fillId="0" borderId="0" xfId="0" applyFont="1"/>
    <xf numFmtId="0" fontId="61" fillId="0" borderId="23" xfId="0" applyFont="1" applyBorder="1" applyAlignment="1" applyProtection="1">
      <alignment vertical="center"/>
      <protection hidden="1"/>
    </xf>
    <xf numFmtId="0" fontId="75" fillId="0" borderId="81" xfId="0" applyFont="1" applyBorder="1" applyAlignment="1">
      <alignment horizontal="center" vertical="center" wrapText="1"/>
    </xf>
    <xf numFmtId="0" fontId="74" fillId="0" borderId="15" xfId="0" applyFont="1" applyBorder="1" applyAlignment="1">
      <alignment vertical="center"/>
    </xf>
    <xf numFmtId="0" fontId="89" fillId="0" borderId="0" xfId="2" applyFont="1" applyBorder="1" applyAlignment="1" applyProtection="1">
      <alignment horizontal="center"/>
    </xf>
    <xf numFmtId="0" fontId="90" fillId="0" borderId="0" xfId="0" applyFont="1" applyAlignment="1">
      <alignment horizontal="center"/>
    </xf>
    <xf numFmtId="14" fontId="90" fillId="0" borderId="0" xfId="0" applyNumberFormat="1" applyFont="1" applyAlignment="1">
      <alignment horizontal="center"/>
    </xf>
    <xf numFmtId="0" fontId="90" fillId="0" borderId="0" xfId="0" applyFont="1"/>
    <xf numFmtId="0" fontId="90" fillId="20" borderId="0" xfId="0" applyFont="1" applyFill="1" applyAlignment="1" applyProtection="1">
      <alignment vertical="center"/>
      <protection locked="0"/>
    </xf>
    <xf numFmtId="0" fontId="91" fillId="20" borderId="0" xfId="0" applyFont="1" applyFill="1"/>
    <xf numFmtId="49" fontId="90" fillId="20" borderId="0" xfId="0" applyNumberFormat="1" applyFont="1" applyFill="1" applyAlignment="1" applyProtection="1">
      <alignment horizontal="left" vertical="center"/>
      <protection locked="0"/>
    </xf>
    <xf numFmtId="0" fontId="90" fillId="20" borderId="0" xfId="0" applyFont="1" applyFill="1" applyAlignment="1" applyProtection="1">
      <alignment horizontal="left" vertical="center"/>
      <protection locked="0"/>
    </xf>
    <xf numFmtId="0" fontId="91" fillId="20" borderId="0" xfId="0" applyFont="1" applyFill="1" applyAlignment="1">
      <alignment horizontal="left"/>
    </xf>
    <xf numFmtId="0" fontId="90" fillId="20" borderId="0" xfId="0" quotePrefix="1" applyFont="1" applyFill="1" applyAlignment="1" applyProtection="1">
      <alignment horizontal="left" vertical="center"/>
      <protection locked="0"/>
    </xf>
    <xf numFmtId="0" fontId="90" fillId="20" borderId="0" xfId="0" applyFont="1" applyFill="1" applyAlignment="1">
      <alignment horizontal="left" vertical="center"/>
    </xf>
    <xf numFmtId="14" fontId="90" fillId="20" borderId="0" xfId="0" applyNumberFormat="1" applyFont="1" applyFill="1" applyAlignment="1">
      <alignment horizontal="left"/>
    </xf>
    <xf numFmtId="171" fontId="90" fillId="20" borderId="0" xfId="0" applyNumberFormat="1" applyFont="1" applyFill="1" applyAlignment="1">
      <alignment horizontal="left"/>
    </xf>
    <xf numFmtId="0" fontId="90" fillId="20" borderId="0" xfId="0" applyFont="1" applyFill="1" applyAlignment="1" applyProtection="1">
      <alignment horizontal="center" vertical="center"/>
      <protection locked="0"/>
    </xf>
    <xf numFmtId="0" fontId="90" fillId="20" borderId="0" xfId="0" applyFont="1" applyFill="1"/>
    <xf numFmtId="0" fontId="90" fillId="20" borderId="0" xfId="0" applyFont="1" applyFill="1" applyAlignment="1">
      <alignment horizontal="center"/>
    </xf>
    <xf numFmtId="0" fontId="67" fillId="20" borderId="0" xfId="0" applyFont="1" applyFill="1" applyAlignment="1">
      <alignment horizontal="left" vertical="center"/>
    </xf>
    <xf numFmtId="0" fontId="90" fillId="20" borderId="0" xfId="0" applyFont="1" applyFill="1" applyAlignment="1">
      <alignment horizontal="left"/>
    </xf>
    <xf numFmtId="0" fontId="65" fillId="20" borderId="0" xfId="0" applyFont="1" applyFill="1" applyAlignment="1" applyProtection="1">
      <alignment horizontal="center" vertical="center"/>
      <protection locked="0"/>
    </xf>
    <xf numFmtId="0" fontId="90" fillId="20" borderId="0" xfId="0" applyFont="1" applyFill="1" applyAlignment="1">
      <alignment vertical="center"/>
    </xf>
    <xf numFmtId="4" fontId="90" fillId="20" borderId="0" xfId="0" applyNumberFormat="1" applyFont="1" applyFill="1" applyAlignment="1" applyProtection="1">
      <alignment horizontal="left" vertical="center"/>
      <protection locked="0"/>
    </xf>
    <xf numFmtId="0" fontId="92" fillId="20" borderId="0" xfId="0" applyFont="1" applyFill="1" applyAlignment="1">
      <alignment horizontal="left"/>
    </xf>
    <xf numFmtId="0" fontId="83" fillId="20" borderId="0" xfId="0" applyFont="1" applyFill="1"/>
    <xf numFmtId="0" fontId="83" fillId="20" borderId="0" xfId="0" applyFont="1" applyFill="1" applyAlignment="1">
      <alignment horizontal="left"/>
    </xf>
    <xf numFmtId="0" fontId="93" fillId="20" borderId="0" xfId="0" applyFont="1" applyFill="1" applyAlignment="1">
      <alignment horizontal="left" wrapText="1"/>
    </xf>
    <xf numFmtId="0" fontId="91" fillId="20" borderId="0" xfId="0" applyFont="1" applyFill="1" applyAlignment="1">
      <alignment vertical="center"/>
    </xf>
    <xf numFmtId="0" fontId="91" fillId="20" borderId="0" xfId="0" applyFont="1" applyFill="1" applyAlignment="1">
      <alignment horizontal="left" vertical="center"/>
    </xf>
    <xf numFmtId="164" fontId="5" fillId="15" borderId="7" xfId="0" applyNumberFormat="1" applyFont="1" applyFill="1" applyBorder="1" applyAlignment="1" applyProtection="1">
      <alignment vertical="center"/>
      <protection hidden="1"/>
    </xf>
    <xf numFmtId="0" fontId="2" fillId="15" borderId="0" xfId="0" applyFont="1" applyFill="1" applyAlignment="1" applyProtection="1">
      <alignment vertical="center"/>
      <protection hidden="1"/>
    </xf>
    <xf numFmtId="14" fontId="90" fillId="20" borderId="0" xfId="0" applyNumberFormat="1" applyFont="1" applyFill="1" applyAlignment="1" applyProtection="1">
      <alignment horizontal="left" vertical="center"/>
      <protection locked="0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19" fillId="15" borderId="36" xfId="2" applyFill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0" fontId="18" fillId="15" borderId="81" xfId="0" applyFont="1" applyFill="1" applyBorder="1" applyAlignment="1" applyProtection="1">
      <alignment horizontal="center" vertical="center"/>
      <protection locked="0"/>
    </xf>
    <xf numFmtId="0" fontId="88" fillId="0" borderId="32" xfId="0" applyFont="1" applyBorder="1" applyAlignment="1" applyProtection="1">
      <alignment horizontal="center" vertical="center"/>
      <protection hidden="1"/>
    </xf>
    <xf numFmtId="0" fontId="88" fillId="0" borderId="23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9" fontId="51" fillId="0" borderId="13" xfId="0" applyNumberFormat="1" applyFont="1" applyBorder="1" applyAlignment="1" applyProtection="1">
      <alignment horizontal="center" vertical="center"/>
      <protection hidden="1"/>
    </xf>
    <xf numFmtId="169" fontId="51" fillId="0" borderId="7" xfId="0" applyNumberFormat="1" applyFont="1" applyBorder="1" applyAlignment="1" applyProtection="1">
      <alignment horizontal="center" vertical="center"/>
      <protection hidden="1"/>
    </xf>
    <xf numFmtId="169" fontId="51" fillId="0" borderId="8" xfId="0" applyNumberFormat="1" applyFont="1" applyBorder="1" applyAlignment="1" applyProtection="1">
      <alignment horizontal="center" vertical="center"/>
      <protection hidden="1"/>
    </xf>
    <xf numFmtId="169" fontId="51" fillId="0" borderId="1" xfId="0" applyNumberFormat="1" applyFont="1" applyBorder="1" applyAlignment="1" applyProtection="1">
      <alignment horizontal="center" vertical="center"/>
      <protection hidden="1"/>
    </xf>
    <xf numFmtId="169" fontId="51" fillId="0" borderId="0" xfId="0" applyNumberFormat="1" applyFont="1" applyAlignment="1" applyProtection="1">
      <alignment horizontal="center" vertical="center"/>
      <protection hidden="1"/>
    </xf>
    <xf numFmtId="169" fontId="51" fillId="0" borderId="6" xfId="0" applyNumberFormat="1" applyFont="1" applyBorder="1" applyAlignment="1" applyProtection="1">
      <alignment horizontal="center" vertical="center"/>
      <protection hidden="1"/>
    </xf>
    <xf numFmtId="169" fontId="51" fillId="0" borderId="21" xfId="0" applyNumberFormat="1" applyFont="1" applyBorder="1" applyAlignment="1" applyProtection="1">
      <alignment horizontal="center" vertical="center"/>
      <protection hidden="1"/>
    </xf>
    <xf numFmtId="169" fontId="51" fillId="0" borderId="15" xfId="0" applyNumberFormat="1" applyFont="1" applyBorder="1" applyAlignment="1" applyProtection="1">
      <alignment horizontal="center" vertical="center"/>
      <protection hidden="1"/>
    </xf>
    <xf numFmtId="169" fontId="51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0" fontId="53" fillId="2" borderId="41" xfId="0" applyFont="1" applyFill="1" applyBorder="1" applyAlignment="1" applyProtection="1">
      <alignment horizontal="center" vertical="center"/>
      <protection hidden="1"/>
    </xf>
    <xf numFmtId="0" fontId="53" fillId="2" borderId="42" xfId="0" applyFont="1" applyFill="1" applyBorder="1" applyAlignment="1" applyProtection="1">
      <alignment horizontal="center" vertical="center"/>
      <protection hidden="1"/>
    </xf>
    <xf numFmtId="0" fontId="53" fillId="2" borderId="43" xfId="0" applyFont="1" applyFill="1" applyBorder="1" applyAlignment="1" applyProtection="1">
      <alignment horizontal="center" vertical="center"/>
      <protection hidden="1"/>
    </xf>
    <xf numFmtId="0" fontId="53" fillId="2" borderId="28" xfId="0" applyFont="1" applyFill="1" applyBorder="1" applyAlignment="1" applyProtection="1">
      <alignment horizontal="center" vertical="center"/>
      <protection hidden="1"/>
    </xf>
    <xf numFmtId="0" fontId="53" fillId="2" borderId="29" xfId="0" applyFont="1" applyFill="1" applyBorder="1" applyAlignment="1" applyProtection="1">
      <alignment horizontal="center" vertical="center"/>
      <protection hidden="1"/>
    </xf>
    <xf numFmtId="0" fontId="53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164" fontId="60" fillId="0" borderId="16" xfId="0" applyNumberFormat="1" applyFont="1" applyBorder="1" applyAlignment="1" applyProtection="1">
      <alignment horizontal="center" vertical="center"/>
      <protection hidden="1"/>
    </xf>
    <xf numFmtId="0" fontId="60" fillId="0" borderId="16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3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6" fillId="0" borderId="3" xfId="0" applyFont="1" applyBorder="1" applyAlignment="1" applyProtection="1">
      <alignment horizontal="center" vertical="center" wrapText="1"/>
      <protection hidden="1"/>
    </xf>
    <xf numFmtId="0" fontId="76" fillId="0" borderId="80" xfId="0" applyFont="1" applyBorder="1" applyAlignment="1" applyProtection="1">
      <alignment horizontal="center" vertical="center" wrapText="1"/>
      <protection hidden="1"/>
    </xf>
    <xf numFmtId="0" fontId="76" fillId="0" borderId="0" xfId="0" applyFont="1" applyAlignment="1" applyProtection="1">
      <alignment horizontal="center" vertical="center" wrapText="1"/>
      <protection hidden="1"/>
    </xf>
    <xf numFmtId="0" fontId="76" fillId="0" borderId="27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Alignment="1" applyProtection="1">
      <alignment horizontal="center" vertical="center" wrapText="1"/>
      <protection hidden="1"/>
    </xf>
    <xf numFmtId="0" fontId="84" fillId="0" borderId="28" xfId="0" applyFont="1" applyBorder="1" applyAlignment="1" applyProtection="1">
      <alignment horizontal="center" vertical="center" wrapText="1"/>
      <protection hidden="1"/>
    </xf>
    <xf numFmtId="0" fontId="84" fillId="0" borderId="29" xfId="0" applyFont="1" applyBorder="1" applyAlignment="1" applyProtection="1">
      <alignment horizontal="center" vertical="center" wrapText="1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2" fillId="0" borderId="41" xfId="0" applyFont="1" applyBorder="1" applyAlignment="1" applyProtection="1">
      <alignment horizontal="center" vertical="center" wrapText="1"/>
      <protection hidden="1"/>
    </xf>
    <xf numFmtId="0" fontId="72" fillId="0" borderId="42" xfId="0" applyFont="1" applyBorder="1" applyAlignment="1" applyProtection="1">
      <alignment horizontal="center" vertical="center" wrapText="1"/>
      <protection hidden="1"/>
    </xf>
    <xf numFmtId="0" fontId="72" fillId="0" borderId="43" xfId="0" applyFont="1" applyBorder="1" applyAlignment="1" applyProtection="1">
      <alignment horizontal="center" vertical="center" wrapText="1"/>
      <protection hidden="1"/>
    </xf>
    <xf numFmtId="0" fontId="72" fillId="0" borderId="26" xfId="0" applyFont="1" applyBorder="1" applyAlignment="1" applyProtection="1">
      <alignment horizontal="center" vertical="center" wrapText="1"/>
      <protection hidden="1"/>
    </xf>
    <xf numFmtId="0" fontId="72" fillId="0" borderId="0" xfId="0" applyFont="1" applyAlignment="1" applyProtection="1">
      <alignment horizontal="center" vertical="center" wrapText="1"/>
      <protection hidden="1"/>
    </xf>
    <xf numFmtId="0" fontId="72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15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1" xfId="0" applyNumberFormat="1" applyFont="1" applyFill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52" fillId="0" borderId="81" xfId="0" applyFont="1" applyBorder="1" applyAlignment="1" applyProtection="1">
      <alignment horizontal="center" vertical="center"/>
      <protection hidden="1"/>
    </xf>
    <xf numFmtId="0" fontId="87" fillId="0" borderId="37" xfId="0" applyFont="1" applyBorder="1" applyAlignment="1" applyProtection="1">
      <alignment horizontal="center" vertical="center"/>
      <protection hidden="1"/>
    </xf>
    <xf numFmtId="0" fontId="87" fillId="0" borderId="34" xfId="0" applyFont="1" applyBorder="1" applyAlignment="1" applyProtection="1">
      <alignment horizontal="center" vertical="center"/>
      <protection hidden="1"/>
    </xf>
    <xf numFmtId="0" fontId="87" fillId="0" borderId="31" xfId="0" applyFont="1" applyBorder="1" applyAlignment="1" applyProtection="1">
      <alignment horizontal="center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locked="0" hidden="1"/>
    </xf>
    <xf numFmtId="0" fontId="45" fillId="0" borderId="7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0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0" xfId="0" applyFont="1" applyAlignment="1" applyProtection="1">
      <alignment horizontal="center" vertical="distributed" wrapText="1" readingOrder="1"/>
      <protection locked="0" hidden="1"/>
    </xf>
    <xf numFmtId="0" fontId="45" fillId="0" borderId="2" xfId="0" applyFont="1" applyBorder="1" applyAlignment="1" applyProtection="1">
      <alignment horizontal="center" vertical="distributed" wrapText="1" readingOrder="1"/>
      <protection locked="0" hidden="1"/>
    </xf>
    <xf numFmtId="0" fontId="45" fillId="0" borderId="2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5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7" xfId="0" applyFont="1" applyBorder="1" applyAlignment="1" applyProtection="1">
      <alignment horizontal="center" vertical="distributed" wrapText="1" readingOrder="1"/>
      <protection locked="0" hidden="1"/>
    </xf>
    <xf numFmtId="0" fontId="81" fillId="15" borderId="13" xfId="0" applyFont="1" applyFill="1" applyBorder="1" applyAlignment="1" applyProtection="1">
      <alignment horizontal="center" vertical="center"/>
      <protection locked="0"/>
    </xf>
    <xf numFmtId="0" fontId="81" fillId="15" borderId="7" xfId="0" applyFont="1" applyFill="1" applyBorder="1" applyAlignment="1" applyProtection="1">
      <alignment horizontal="center" vertical="center"/>
      <protection locked="0"/>
    </xf>
    <xf numFmtId="0" fontId="81" fillId="15" borderId="10" xfId="0" applyFont="1" applyFill="1" applyBorder="1" applyAlignment="1" applyProtection="1">
      <alignment horizontal="center" vertical="center"/>
      <protection locked="0"/>
    </xf>
    <xf numFmtId="0" fontId="81" fillId="15" borderId="1" xfId="0" applyFont="1" applyFill="1" applyBorder="1" applyAlignment="1" applyProtection="1">
      <alignment horizontal="center" vertical="center"/>
      <protection locked="0"/>
    </xf>
    <xf numFmtId="0" fontId="81" fillId="15" borderId="0" xfId="0" applyFont="1" applyFill="1" applyAlignment="1" applyProtection="1">
      <alignment horizontal="center" vertical="center"/>
      <protection locked="0"/>
    </xf>
    <xf numFmtId="0" fontId="81" fillId="15" borderId="2" xfId="0" applyFont="1" applyFill="1" applyBorder="1" applyAlignment="1" applyProtection="1">
      <alignment horizontal="center" vertical="center"/>
      <protection locked="0"/>
    </xf>
    <xf numFmtId="0" fontId="81" fillId="15" borderId="21" xfId="0" applyFont="1" applyFill="1" applyBorder="1" applyAlignment="1" applyProtection="1">
      <alignment horizontal="center" vertical="center"/>
      <protection locked="0"/>
    </xf>
    <xf numFmtId="0" fontId="81" fillId="15" borderId="15" xfId="0" applyFont="1" applyFill="1" applyBorder="1" applyAlignment="1" applyProtection="1">
      <alignment horizontal="center" vertical="center"/>
      <protection locked="0"/>
    </xf>
    <xf numFmtId="0" fontId="81" fillId="15" borderId="17" xfId="0" applyFont="1" applyFill="1" applyBorder="1" applyAlignment="1" applyProtection="1">
      <alignment horizontal="center" vertical="center"/>
      <protection locked="0"/>
    </xf>
    <xf numFmtId="0" fontId="88" fillId="0" borderId="33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49" fillId="0" borderId="13" xfId="0" applyNumberFormat="1" applyFont="1" applyBorder="1" applyAlignment="1" applyProtection="1">
      <alignment horizontal="center" vertical="center"/>
      <protection hidden="1"/>
    </xf>
    <xf numFmtId="164" fontId="49" fillId="0" borderId="10" xfId="0" applyNumberFormat="1" applyFont="1" applyBorder="1" applyAlignment="1" applyProtection="1">
      <alignment horizontal="center" vertical="center"/>
      <protection hidden="1"/>
    </xf>
    <xf numFmtId="164" fontId="4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53" fillId="2" borderId="16" xfId="0" applyFont="1" applyFill="1" applyBorder="1" applyAlignment="1" applyProtection="1">
      <alignment horizontal="center" vertical="center"/>
      <protection hidden="1"/>
    </xf>
    <xf numFmtId="0" fontId="53" fillId="2" borderId="32" xfId="0" applyFont="1" applyFill="1" applyBorder="1" applyAlignment="1" applyProtection="1">
      <alignment horizontal="left" vertical="center"/>
      <protection hidden="1"/>
    </xf>
    <xf numFmtId="0" fontId="53" fillId="2" borderId="23" xfId="0" applyFont="1" applyFill="1" applyBorder="1" applyAlignment="1" applyProtection="1">
      <alignment horizontal="left" vertical="center"/>
      <protection hidden="1"/>
    </xf>
    <xf numFmtId="0" fontId="53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8" fillId="11" borderId="16" xfId="0" applyFont="1" applyFill="1" applyBorder="1" applyAlignment="1" applyProtection="1">
      <alignment horizontal="center" vertical="center"/>
      <protection hidden="1"/>
    </xf>
    <xf numFmtId="1" fontId="62" fillId="5" borderId="1" xfId="0" applyNumberFormat="1" applyFont="1" applyFill="1" applyBorder="1" applyAlignment="1" applyProtection="1">
      <alignment horizontal="center" vertical="center"/>
      <protection hidden="1"/>
    </xf>
    <xf numFmtId="1" fontId="62" fillId="5" borderId="0" xfId="0" applyNumberFormat="1" applyFont="1" applyFill="1" applyAlignment="1" applyProtection="1">
      <alignment horizontal="center" vertical="center"/>
      <protection hidden="1"/>
    </xf>
    <xf numFmtId="1" fontId="62" fillId="5" borderId="2" xfId="0" applyNumberFormat="1" applyFont="1" applyFill="1" applyBorder="1" applyAlignment="1" applyProtection="1">
      <alignment horizontal="center" vertical="center"/>
      <protection hidden="1"/>
    </xf>
    <xf numFmtId="1" fontId="62" fillId="5" borderId="21" xfId="0" applyNumberFormat="1" applyFont="1" applyFill="1" applyBorder="1" applyAlignment="1" applyProtection="1">
      <alignment horizontal="center" vertical="center"/>
      <protection hidden="1"/>
    </xf>
    <xf numFmtId="1" fontId="62" fillId="5" borderId="15" xfId="0" applyNumberFormat="1" applyFont="1" applyFill="1" applyBorder="1" applyAlignment="1" applyProtection="1">
      <alignment horizontal="center" vertical="center"/>
      <protection hidden="1"/>
    </xf>
    <xf numFmtId="1" fontId="62" fillId="5" borderId="17" xfId="0" applyNumberFormat="1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 readingOrder="1"/>
      <protection hidden="1"/>
    </xf>
    <xf numFmtId="0" fontId="58" fillId="11" borderId="3" xfId="0" applyFont="1" applyFill="1" applyBorder="1" applyAlignment="1" applyProtection="1">
      <alignment horizontal="center" vertical="center" wrapText="1" readingOrder="1"/>
      <protection hidden="1"/>
    </xf>
    <xf numFmtId="0" fontId="58" fillId="11" borderId="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" xfId="0" applyFont="1" applyFill="1" applyBorder="1" applyAlignment="1" applyProtection="1">
      <alignment horizontal="center" vertical="center" wrapText="1" readingOrder="1"/>
      <protection hidden="1"/>
    </xf>
    <xf numFmtId="0" fontId="58" fillId="11" borderId="0" xfId="0" applyFont="1" applyFill="1" applyAlignment="1" applyProtection="1">
      <alignment horizontal="center" vertical="center" wrapText="1" readingOrder="1"/>
      <protection hidden="1"/>
    </xf>
    <xf numFmtId="0" fontId="58" fillId="11" borderId="2" xfId="0" applyFont="1" applyFill="1" applyBorder="1" applyAlignment="1" applyProtection="1">
      <alignment horizontal="center" vertical="center" wrapText="1" readingOrder="1"/>
      <protection hidden="1"/>
    </xf>
    <xf numFmtId="0" fontId="58" fillId="11" borderId="21" xfId="0" applyFont="1" applyFill="1" applyBorder="1" applyAlignment="1" applyProtection="1">
      <alignment horizontal="center" vertical="center" wrapText="1" readingOrder="1"/>
      <protection hidden="1"/>
    </xf>
    <xf numFmtId="0" fontId="58" fillId="11" borderId="1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7" xfId="0" applyFont="1" applyFill="1" applyBorder="1" applyAlignment="1" applyProtection="1">
      <alignment horizontal="center" vertical="center" wrapText="1" readingOrder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4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/>
      <protection hidden="1"/>
    </xf>
    <xf numFmtId="0" fontId="58" fillId="11" borderId="3" xfId="0" applyFont="1" applyFill="1" applyBorder="1" applyAlignment="1" applyProtection="1">
      <alignment horizontal="center" vertical="center" wrapText="1"/>
      <protection hidden="1"/>
    </xf>
    <xf numFmtId="0" fontId="58" fillId="11" borderId="5" xfId="0" applyFont="1" applyFill="1" applyBorder="1" applyAlignment="1" applyProtection="1">
      <alignment horizontal="center" vertical="center" wrapText="1"/>
      <protection hidden="1"/>
    </xf>
    <xf numFmtId="0" fontId="58" fillId="11" borderId="1" xfId="0" applyFont="1" applyFill="1" applyBorder="1" applyAlignment="1" applyProtection="1">
      <alignment horizontal="center" vertical="center" wrapText="1"/>
      <protection hidden="1"/>
    </xf>
    <xf numFmtId="0" fontId="58" fillId="11" borderId="0" xfId="0" applyFont="1" applyFill="1" applyAlignment="1" applyProtection="1">
      <alignment horizontal="center" vertical="center" wrapText="1"/>
      <protection hidden="1"/>
    </xf>
    <xf numFmtId="0" fontId="58" fillId="11" borderId="2" xfId="0" applyFont="1" applyFill="1" applyBorder="1" applyAlignment="1" applyProtection="1">
      <alignment horizontal="center" vertical="center" wrapText="1"/>
      <protection hidden="1"/>
    </xf>
    <xf numFmtId="0" fontId="58" fillId="11" borderId="21" xfId="0" applyFont="1" applyFill="1" applyBorder="1" applyAlignment="1" applyProtection="1">
      <alignment horizontal="center" vertical="center" wrapText="1"/>
      <protection hidden="1"/>
    </xf>
    <xf numFmtId="0" fontId="58" fillId="11" borderId="15" xfId="0" applyFont="1" applyFill="1" applyBorder="1" applyAlignment="1" applyProtection="1">
      <alignment horizontal="center" vertical="center" wrapText="1"/>
      <protection hidden="1"/>
    </xf>
    <xf numFmtId="0" fontId="58" fillId="11" borderId="17" xfId="0" applyFont="1" applyFill="1" applyBorder="1" applyAlignment="1" applyProtection="1">
      <alignment horizontal="center" vertical="center" wrapText="1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55" fillId="7" borderId="0" xfId="0" applyFont="1" applyFill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79" fillId="2" borderId="3" xfId="0" applyFont="1" applyFill="1" applyBorder="1" applyAlignment="1">
      <alignment horizontal="center" vertical="center" wrapText="1"/>
    </xf>
    <xf numFmtId="0" fontId="79" fillId="2" borderId="5" xfId="0" applyFont="1" applyFill="1" applyBorder="1" applyAlignment="1">
      <alignment horizontal="center" vertical="center" wrapText="1"/>
    </xf>
    <xf numFmtId="0" fontId="79" fillId="2" borderId="15" xfId="0" applyFont="1" applyFill="1" applyBorder="1" applyAlignment="1">
      <alignment horizontal="center" vertical="center" wrapText="1"/>
    </xf>
    <xf numFmtId="0" fontId="7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9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5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1" fillId="3" borderId="67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76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71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8" xfId="0" applyNumberFormat="1" applyFont="1" applyBorder="1" applyAlignment="1">
      <alignment horizontal="right" vertical="center"/>
    </xf>
    <xf numFmtId="166" fontId="36" fillId="0" borderId="79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6" xfId="0" applyNumberFormat="1" applyFont="1" applyFill="1" applyBorder="1" applyAlignment="1">
      <alignment horizontal="lef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2" fillId="3" borderId="67" xfId="0" applyNumberFormat="1" applyFont="1" applyFill="1" applyBorder="1" applyAlignment="1">
      <alignment horizontal="left" vertical="center"/>
    </xf>
    <xf numFmtId="0" fontId="33" fillId="3" borderId="66" xfId="0" applyFont="1" applyFill="1" applyBorder="1" applyAlignment="1">
      <alignment horizontal="center" vertical="center"/>
    </xf>
    <xf numFmtId="0" fontId="33" fillId="3" borderId="67" xfId="0" applyFont="1" applyFill="1" applyBorder="1" applyAlignment="1">
      <alignment horizontal="center" vertical="center"/>
    </xf>
    <xf numFmtId="0" fontId="29" fillId="3" borderId="74" xfId="0" applyFont="1" applyFill="1" applyBorder="1" applyAlignment="1">
      <alignment horizontal="center" vertical="center" textRotation="90"/>
    </xf>
    <xf numFmtId="166" fontId="36" fillId="0" borderId="79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79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4"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2" sel="7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7" val="0"/>
</file>

<file path=xl/ctrlProps/ctrlProp3.xml><?xml version="1.0" encoding="utf-8"?>
<formControlPr xmlns="http://schemas.microsoft.com/office/spreadsheetml/2009/9/main" objectType="Radio" checked="Checked" firstButton="1" fmlaLink="Turbo" lockText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81750" y="10067925"/>
              <a:ext cx="669925" cy="4953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87</xdr:row>
          <xdr:rowOff>47625</xdr:rowOff>
        </xdr:from>
        <xdr:to>
          <xdr:col>25</xdr:col>
          <xdr:colOff>152400</xdr:colOff>
          <xdr:row>89</xdr:row>
          <xdr:rowOff>104775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inscripciones.cam@faa.net" TargetMode="External"/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topLeftCell="A12" zoomScaleNormal="100" zoomScaleSheetLayoutView="100" workbookViewId="0">
      <selection activeCell="H136" sqref="H136"/>
    </sheetView>
  </sheetViews>
  <sheetFormatPr baseColWidth="10" defaultColWidth="0" defaultRowHeight="0" customHeight="1" zeroHeight="1"/>
  <cols>
    <col min="1" max="1" width="6.7109375" style="56" customWidth="1"/>
    <col min="2" max="2" width="2.42578125" style="56" customWidth="1"/>
    <col min="3" max="3" width="4.7109375" style="56" customWidth="1"/>
    <col min="4" max="7" width="3.42578125" style="56" customWidth="1"/>
    <col min="8" max="8" width="4.42578125" style="56" customWidth="1"/>
    <col min="9" max="9" width="2.28515625" style="56" customWidth="1"/>
    <col min="10" max="10" width="3.42578125" style="56" customWidth="1"/>
    <col min="11" max="11" width="1.28515625" style="56" customWidth="1"/>
    <col min="12" max="12" width="7.28515625" style="56" customWidth="1"/>
    <col min="13" max="14" width="3.42578125" style="56" customWidth="1"/>
    <col min="15" max="15" width="2.7109375" style="56" customWidth="1"/>
    <col min="16" max="16" width="2" style="56" customWidth="1"/>
    <col min="17" max="17" width="3.7109375" style="56" customWidth="1"/>
    <col min="18" max="18" width="2" style="56" customWidth="1"/>
    <col min="19" max="19" width="1.140625" style="56" customWidth="1"/>
    <col min="20" max="21" width="2" style="56" customWidth="1"/>
    <col min="22" max="23" width="3.42578125" style="56" customWidth="1"/>
    <col min="24" max="24" width="4.7109375" style="56" customWidth="1"/>
    <col min="25" max="26" width="2.7109375" style="56" customWidth="1"/>
    <col min="27" max="27" width="3.28515625" style="56" customWidth="1"/>
    <col min="28" max="28" width="3.42578125" style="56" customWidth="1"/>
    <col min="29" max="29" width="2.7109375" style="56" customWidth="1"/>
    <col min="30" max="30" width="2" style="56" customWidth="1"/>
    <col min="31" max="31" width="3.42578125" style="56" customWidth="1"/>
    <col min="32" max="32" width="4.42578125" style="56" customWidth="1"/>
    <col min="33" max="33" width="3.42578125" style="56" customWidth="1"/>
    <col min="34" max="34" width="2.42578125" style="56" customWidth="1"/>
    <col min="35" max="35" width="6.42578125" style="56" customWidth="1"/>
    <col min="36" max="36" width="1.140625" style="56" hidden="1" customWidth="1"/>
    <col min="37" max="16384" width="11.42578125" style="56" hidden="1"/>
  </cols>
  <sheetData>
    <row r="1" spans="2:35" ht="5.0999999999999996" customHeight="1"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6" t="s">
        <v>296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548" t="s">
        <v>297</v>
      </c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535" t="s">
        <v>527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Z6" s="536"/>
      <c r="AA6" s="536"/>
      <c r="AB6" s="536"/>
      <c r="AC6" s="536"/>
      <c r="AD6" s="536"/>
      <c r="AE6" s="536"/>
      <c r="AF6" s="536"/>
      <c r="AG6" s="536"/>
      <c r="AH6" s="537"/>
    </row>
    <row r="7" spans="2:35" ht="5.0999999999999996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540" t="str">
        <f>Opcion</f>
        <v>ESTADO NORMAL (Todos los datos visibles)</v>
      </c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65"/>
      <c r="P8" s="59"/>
      <c r="Q8" s="542" t="s">
        <v>178</v>
      </c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543"/>
      <c r="AD8" s="543"/>
      <c r="AE8" s="543"/>
      <c r="AF8" s="543"/>
      <c r="AG8" s="543"/>
      <c r="AH8" s="544"/>
    </row>
    <row r="9" spans="2:35" s="57" customFormat="1" ht="12.75" customHeight="1">
      <c r="B9" s="538" t="str">
        <f>Opcion2</f>
        <v>Active la casilla para imprimir un Boletín de Inscripción vacío</v>
      </c>
      <c r="C9" s="539"/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39"/>
      <c r="O9" s="63"/>
      <c r="Q9" s="545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7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369">
        <f ca="1">NOW()</f>
        <v>45516.477139236114</v>
      </c>
      <c r="H12" s="369"/>
      <c r="I12" s="369"/>
      <c r="J12" s="369"/>
      <c r="K12" s="34"/>
      <c r="L12" s="385" t="s">
        <v>214</v>
      </c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11" t="s">
        <v>537</v>
      </c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82" t="s">
        <v>21</v>
      </c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4"/>
      <c r="Y17" s="85"/>
      <c r="Z17" s="382" t="s">
        <v>190</v>
      </c>
      <c r="AA17" s="383"/>
      <c r="AB17" s="383"/>
      <c r="AC17" s="383"/>
      <c r="AD17" s="383"/>
      <c r="AE17" s="383"/>
      <c r="AF17" s="383"/>
      <c r="AG17" s="384"/>
      <c r="AH17" s="29"/>
    </row>
    <row r="18" spans="2:34" ht="6" customHeight="1">
      <c r="B18" s="30"/>
      <c r="C18" s="351" t="str">
        <f>IF(Blanco=TRUE,"",' Derechos de Inscripción '!B18)</f>
        <v>VII SUBIDA A BERJA</v>
      </c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3"/>
      <c r="Y18" s="85"/>
      <c r="Z18" s="357">
        <f>IF(Blanco=TRUE,"",' Derechos de Inscripción '!$D$16)</f>
        <v>45556</v>
      </c>
      <c r="AA18" s="358"/>
      <c r="AB18" s="358"/>
      <c r="AC18" s="358"/>
      <c r="AD18" s="358"/>
      <c r="AE18" s="358"/>
      <c r="AF18" s="358"/>
      <c r="AG18" s="359"/>
      <c r="AH18" s="29"/>
    </row>
    <row r="19" spans="2:34" ht="12" customHeight="1">
      <c r="B19" s="30"/>
      <c r="C19" s="354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6"/>
      <c r="Y19" s="85"/>
      <c r="Z19" s="360"/>
      <c r="AA19" s="361"/>
      <c r="AB19" s="361"/>
      <c r="AC19" s="361"/>
      <c r="AD19" s="361"/>
      <c r="AE19" s="361"/>
      <c r="AF19" s="361"/>
      <c r="AG19" s="362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.100000000000001" customHeight="1">
      <c r="B21" s="28"/>
      <c r="C21" s="532" t="str">
        <f>IF(Blanco=TRUE,"",' Derechos de Inscripción '!D21)</f>
        <v>ESCUDERIA NEJITE RACING</v>
      </c>
      <c r="D21" s="533"/>
      <c r="E21" s="533"/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4"/>
      <c r="Q21" s="5"/>
      <c r="R21" s="549" t="s">
        <v>173</v>
      </c>
      <c r="S21" s="550"/>
      <c r="T21" s="550"/>
      <c r="U21" s="550"/>
      <c r="V21" s="550"/>
      <c r="W21" s="550"/>
      <c r="X21" s="550"/>
      <c r="Y21" s="550"/>
      <c r="Z21" s="550"/>
      <c r="AA21" s="550"/>
      <c r="AB21" s="550"/>
      <c r="AC21" s="550"/>
      <c r="AD21" s="550"/>
      <c r="AE21" s="550"/>
      <c r="AF21" s="550"/>
      <c r="AG21" s="551"/>
      <c r="AH21" s="29"/>
    </row>
    <row r="22" spans="2:34" ht="6.75" customHeight="1">
      <c r="B22" s="28"/>
      <c r="C22" s="479" t="str">
        <f>IF(Blanco=TRUE,"",' Derechos de Inscripción '!D22)</f>
        <v>C/ ORTIZ DE VILLAJOS, 7</v>
      </c>
      <c r="D22" s="480"/>
      <c r="E22" s="480"/>
      <c r="F22" s="480"/>
      <c r="G22" s="480"/>
      <c r="H22" s="480"/>
      <c r="I22" s="480"/>
      <c r="J22" s="480"/>
      <c r="K22" s="480"/>
      <c r="L22" s="480"/>
      <c r="M22" s="480"/>
      <c r="N22" s="480"/>
      <c r="O22" s="480"/>
      <c r="P22" s="481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79"/>
      <c r="D23" s="480"/>
      <c r="E23" s="480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1"/>
      <c r="Q23" s="5"/>
      <c r="R23" s="482" t="s">
        <v>174</v>
      </c>
      <c r="S23" s="483"/>
      <c r="T23" s="483"/>
      <c r="U23" s="483"/>
      <c r="V23" s="483"/>
      <c r="W23" s="483"/>
      <c r="X23" s="483"/>
      <c r="Y23" s="483"/>
      <c r="Z23" s="484"/>
      <c r="AA23" s="473" t="s">
        <v>175</v>
      </c>
      <c r="AB23" s="474"/>
      <c r="AC23" s="474"/>
      <c r="AD23" s="475"/>
      <c r="AE23" s="482" t="s">
        <v>179</v>
      </c>
      <c r="AF23" s="483"/>
      <c r="AG23" s="484"/>
      <c r="AH23" s="29"/>
    </row>
    <row r="24" spans="2:34" ht="6.75" customHeight="1">
      <c r="B24" s="28"/>
      <c r="C24" s="528" t="str">
        <f>IF(Blanco=TRUE,"",IF(TEXT(' Derechos de Inscripción '!D23,"00000")=" ","",TEXT(' Derechos de Inscripción '!D23,"00000")&amp;"-"&amp;' Derechos de Inscripción '!F23&amp;" "&amp;' Derechos de Inscripción '!D24))</f>
        <v>04760-BERJA (ALMERIA)</v>
      </c>
      <c r="D24" s="529"/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30"/>
      <c r="Q24" s="5"/>
      <c r="R24" s="485"/>
      <c r="S24" s="486"/>
      <c r="T24" s="486"/>
      <c r="U24" s="486"/>
      <c r="V24" s="486"/>
      <c r="W24" s="486"/>
      <c r="X24" s="486"/>
      <c r="Y24" s="486"/>
      <c r="Z24" s="487"/>
      <c r="AA24" s="476"/>
      <c r="AB24" s="477"/>
      <c r="AC24" s="477"/>
      <c r="AD24" s="478"/>
      <c r="AE24" s="485"/>
      <c r="AF24" s="486"/>
      <c r="AG24" s="487"/>
      <c r="AH24" s="29"/>
    </row>
    <row r="25" spans="2:34" ht="6.75" customHeight="1">
      <c r="B25" s="28"/>
      <c r="C25" s="528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30"/>
      <c r="Q25" s="5"/>
      <c r="R25" s="501" t="s">
        <v>176</v>
      </c>
      <c r="S25" s="502"/>
      <c r="T25" s="502"/>
      <c r="U25" s="502"/>
      <c r="V25" s="522"/>
      <c r="W25" s="522"/>
      <c r="X25" s="522"/>
      <c r="Y25" s="522"/>
      <c r="Z25" s="523"/>
      <c r="AA25" s="507"/>
      <c r="AB25" s="508"/>
      <c r="AC25" s="508"/>
      <c r="AD25" s="509"/>
      <c r="AE25" s="488"/>
      <c r="AF25" s="489"/>
      <c r="AG25" s="490"/>
      <c r="AH25" s="29"/>
    </row>
    <row r="26" spans="2:34" ht="6.75" customHeight="1">
      <c r="B26" s="28"/>
      <c r="C26" s="479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635 414 818 - FAX: 0</v>
      </c>
      <c r="D26" s="480"/>
      <c r="E26" s="480"/>
      <c r="F26" s="480"/>
      <c r="G26" s="480"/>
      <c r="H26" s="480"/>
      <c r="I26" s="480"/>
      <c r="J26" s="480"/>
      <c r="K26" s="480"/>
      <c r="L26" s="480"/>
      <c r="M26" s="480"/>
      <c r="N26" s="480"/>
      <c r="O26" s="480"/>
      <c r="P26" s="481"/>
      <c r="Q26" s="5"/>
      <c r="R26" s="503"/>
      <c r="S26" s="504"/>
      <c r="T26" s="504"/>
      <c r="U26" s="504"/>
      <c r="V26" s="524"/>
      <c r="W26" s="524"/>
      <c r="X26" s="524"/>
      <c r="Y26" s="524"/>
      <c r="Z26" s="525"/>
      <c r="AA26" s="488"/>
      <c r="AB26" s="489"/>
      <c r="AC26" s="489"/>
      <c r="AD26" s="490"/>
      <c r="AE26" s="488"/>
      <c r="AF26" s="489"/>
      <c r="AG26" s="490"/>
      <c r="AH26" s="29"/>
    </row>
    <row r="27" spans="2:34" ht="6.75" customHeight="1">
      <c r="B27" s="28"/>
      <c r="C27" s="479"/>
      <c r="D27" s="480"/>
      <c r="E27" s="480"/>
      <c r="F27" s="480"/>
      <c r="G27" s="480"/>
      <c r="H27" s="480"/>
      <c r="I27" s="480"/>
      <c r="J27" s="480"/>
      <c r="K27" s="480"/>
      <c r="L27" s="480"/>
      <c r="M27" s="480"/>
      <c r="N27" s="480"/>
      <c r="O27" s="480"/>
      <c r="P27" s="481"/>
      <c r="Q27" s="5"/>
      <c r="R27" s="505"/>
      <c r="S27" s="506"/>
      <c r="T27" s="506"/>
      <c r="U27" s="506"/>
      <c r="V27" s="526"/>
      <c r="W27" s="526"/>
      <c r="X27" s="526"/>
      <c r="Y27" s="526"/>
      <c r="Z27" s="527"/>
      <c r="AA27" s="488"/>
      <c r="AB27" s="489"/>
      <c r="AC27" s="489"/>
      <c r="AD27" s="490"/>
      <c r="AE27" s="488"/>
      <c r="AF27" s="489"/>
      <c r="AG27" s="490"/>
      <c r="AH27" s="29"/>
    </row>
    <row r="28" spans="2:34" ht="6.75" customHeight="1">
      <c r="B28" s="28"/>
      <c r="C28" s="510" t="str">
        <f>IF(Blanco=TRUE,"","e_mail: " &amp; ' Derechos de Inscripción '!H25)</f>
        <v>e_mail: inscripciones@faa.net</v>
      </c>
      <c r="D28" s="511"/>
      <c r="E28" s="511"/>
      <c r="F28" s="511"/>
      <c r="G28" s="511"/>
      <c r="H28" s="511"/>
      <c r="I28" s="511"/>
      <c r="J28" s="511"/>
      <c r="K28" s="511"/>
      <c r="L28" s="511"/>
      <c r="M28" s="511"/>
      <c r="N28" s="511"/>
      <c r="O28" s="511"/>
      <c r="P28" s="512"/>
      <c r="Q28" s="5"/>
      <c r="R28" s="516" t="s">
        <v>177</v>
      </c>
      <c r="S28" s="517"/>
      <c r="T28" s="517"/>
      <c r="U28" s="517"/>
      <c r="V28" s="494"/>
      <c r="W28" s="495"/>
      <c r="X28" s="495"/>
      <c r="Y28" s="495"/>
      <c r="Z28" s="496"/>
      <c r="AA28" s="488"/>
      <c r="AB28" s="489"/>
      <c r="AC28" s="489"/>
      <c r="AD28" s="490"/>
      <c r="AE28" s="488"/>
      <c r="AF28" s="489"/>
      <c r="AG28" s="490"/>
      <c r="AH28" s="29"/>
    </row>
    <row r="29" spans="2:34" ht="6" customHeight="1">
      <c r="B29" s="28"/>
      <c r="C29" s="510"/>
      <c r="D29" s="511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512"/>
      <c r="Q29" s="5"/>
      <c r="R29" s="518"/>
      <c r="S29" s="519"/>
      <c r="T29" s="519"/>
      <c r="U29" s="519"/>
      <c r="V29" s="497"/>
      <c r="W29" s="497"/>
      <c r="X29" s="497"/>
      <c r="Y29" s="497"/>
      <c r="Z29" s="498"/>
      <c r="AA29" s="488"/>
      <c r="AB29" s="489"/>
      <c r="AC29" s="489"/>
      <c r="AD29" s="490"/>
      <c r="AE29" s="488"/>
      <c r="AF29" s="489"/>
      <c r="AG29" s="490"/>
      <c r="AH29" s="29"/>
    </row>
    <row r="30" spans="2:34" ht="6" customHeight="1">
      <c r="B30" s="28"/>
      <c r="C30" s="513"/>
      <c r="D30" s="514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5"/>
      <c r="Q30" s="5"/>
      <c r="R30" s="520"/>
      <c r="S30" s="521"/>
      <c r="T30" s="521"/>
      <c r="U30" s="521"/>
      <c r="V30" s="499"/>
      <c r="W30" s="499"/>
      <c r="X30" s="499"/>
      <c r="Y30" s="499"/>
      <c r="Z30" s="500"/>
      <c r="AA30" s="491"/>
      <c r="AB30" s="492"/>
      <c r="AC30" s="492"/>
      <c r="AD30" s="493"/>
      <c r="AE30" s="491"/>
      <c r="AF30" s="492"/>
      <c r="AG30" s="493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>
      <c r="B32" s="28"/>
      <c r="C32" s="332" t="s">
        <v>0</v>
      </c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4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53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53"/>
      <c r="D35" s="16" t="s">
        <v>307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53"/>
      <c r="D36" s="456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46"/>
      <c r="R36" s="446"/>
      <c r="S36" s="446"/>
      <c r="T36" s="446"/>
      <c r="U36" s="446"/>
      <c r="V36" s="446"/>
      <c r="W36" s="446"/>
      <c r="X36" s="446"/>
      <c r="Y36" s="446"/>
      <c r="Z36" s="446"/>
      <c r="AA36" s="446"/>
      <c r="AB36" s="446"/>
      <c r="AC36" s="446"/>
      <c r="AD36" s="446"/>
      <c r="AE36" s="446"/>
      <c r="AF36" s="446"/>
      <c r="AG36" s="472"/>
      <c r="AH36" s="29"/>
    </row>
    <row r="37" spans="2:34" ht="12" customHeight="1">
      <c r="B37" s="28"/>
      <c r="C37" s="453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53"/>
      <c r="D38" s="264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3"/>
      <c r="Q38" s="442"/>
      <c r="R38" s="442"/>
      <c r="S38" s="442"/>
      <c r="T38" s="442"/>
      <c r="U38" s="454"/>
      <c r="V38" s="261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448"/>
      <c r="AH38" s="29"/>
    </row>
    <row r="39" spans="2:34" ht="15" customHeight="1">
      <c r="B39" s="28"/>
      <c r="C39" s="453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53"/>
      <c r="D40" s="445"/>
      <c r="E40" s="446"/>
      <c r="F40" s="446"/>
      <c r="G40" s="446"/>
      <c r="H40" s="446"/>
      <c r="I40" s="447"/>
      <c r="J40" s="261"/>
      <c r="K40" s="262"/>
      <c r="L40" s="262"/>
      <c r="M40" s="262"/>
      <c r="N40" s="262"/>
      <c r="O40" s="262"/>
      <c r="P40" s="263"/>
      <c r="Q40" s="455"/>
      <c r="R40" s="442"/>
      <c r="S40" s="442"/>
      <c r="T40" s="442"/>
      <c r="U40" s="442"/>
      <c r="V40" s="442"/>
      <c r="W40" s="442"/>
      <c r="X40" s="454"/>
      <c r="Y40" s="461"/>
      <c r="Z40" s="462"/>
      <c r="AA40" s="462"/>
      <c r="AB40" s="462"/>
      <c r="AC40" s="463"/>
      <c r="AD40" s="442"/>
      <c r="AE40" s="442"/>
      <c r="AF40" s="442"/>
      <c r="AG40" s="443"/>
      <c r="AH40" s="29"/>
    </row>
    <row r="41" spans="2:34" ht="15" customHeight="1">
      <c r="B41" s="28"/>
      <c r="C41" s="453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53"/>
      <c r="D42" s="469"/>
      <c r="E42" s="470"/>
      <c r="F42" s="470"/>
      <c r="G42" s="470"/>
      <c r="H42" s="471"/>
      <c r="I42" s="449"/>
      <c r="J42" s="322"/>
      <c r="K42" s="322"/>
      <c r="L42" s="322"/>
      <c r="M42" s="323"/>
      <c r="N42" s="449"/>
      <c r="O42" s="322"/>
      <c r="P42" s="322"/>
      <c r="Q42" s="322"/>
      <c r="R42" s="322"/>
      <c r="S42" s="322"/>
      <c r="T42" s="322"/>
      <c r="U42" s="323"/>
      <c r="V42" s="265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7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64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67" t="s">
        <v>494</v>
      </c>
      <c r="AG44" s="468"/>
      <c r="AH44" s="29"/>
    </row>
    <row r="45" spans="2:34" ht="18" customHeight="1">
      <c r="B45" s="28"/>
      <c r="C45" s="465"/>
      <c r="D45" s="456"/>
      <c r="E45" s="457"/>
      <c r="F45" s="457"/>
      <c r="G45" s="457"/>
      <c r="H45" s="457"/>
      <c r="I45" s="457"/>
      <c r="J45" s="457"/>
      <c r="K45" s="457"/>
      <c r="L45" s="318"/>
      <c r="M45" s="319"/>
      <c r="N45" s="319"/>
      <c r="O45" s="319"/>
      <c r="P45" s="319"/>
      <c r="Q45" s="319"/>
      <c r="R45" s="319"/>
      <c r="S45" s="319"/>
      <c r="T45" s="319"/>
      <c r="U45" s="320"/>
      <c r="V45" s="318"/>
      <c r="W45" s="319"/>
      <c r="X45" s="319"/>
      <c r="Y45" s="319"/>
      <c r="Z45" s="319"/>
      <c r="AA45" s="319"/>
      <c r="AB45" s="319"/>
      <c r="AC45" s="319"/>
      <c r="AD45" s="319"/>
      <c r="AE45" s="319"/>
      <c r="AF45" s="318"/>
      <c r="AG45" s="409"/>
      <c r="AH45" s="29"/>
    </row>
    <row r="46" spans="2:34" ht="12" customHeight="1">
      <c r="B46" s="28"/>
      <c r="C46" s="465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65"/>
      <c r="D47" s="264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3"/>
      <c r="Q47" s="442"/>
      <c r="R47" s="442"/>
      <c r="S47" s="442"/>
      <c r="T47" s="442"/>
      <c r="U47" s="454"/>
      <c r="V47" s="261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448"/>
      <c r="AH47" s="29"/>
    </row>
    <row r="48" spans="2:34" ht="15" customHeight="1">
      <c r="B48" s="28"/>
      <c r="C48" s="465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58" t="s">
        <v>318</v>
      </c>
      <c r="AE48" s="459"/>
      <c r="AF48" s="459"/>
      <c r="AG48" s="460"/>
      <c r="AH48" s="29"/>
    </row>
    <row r="49" spans="2:34" ht="18" customHeight="1">
      <c r="B49" s="28"/>
      <c r="C49" s="465"/>
      <c r="D49" s="445"/>
      <c r="E49" s="446"/>
      <c r="F49" s="446"/>
      <c r="G49" s="446"/>
      <c r="H49" s="446"/>
      <c r="I49" s="447"/>
      <c r="J49" s="261"/>
      <c r="K49" s="262"/>
      <c r="L49" s="262"/>
      <c r="M49" s="262"/>
      <c r="N49" s="262"/>
      <c r="O49" s="262"/>
      <c r="P49" s="263"/>
      <c r="Q49" s="261"/>
      <c r="R49" s="262"/>
      <c r="S49" s="262"/>
      <c r="T49" s="262"/>
      <c r="U49" s="262"/>
      <c r="V49" s="262"/>
      <c r="W49" s="262"/>
      <c r="X49" s="262"/>
      <c r="Y49" s="261"/>
      <c r="Z49" s="262"/>
      <c r="AA49" s="262"/>
      <c r="AB49" s="262"/>
      <c r="AC49" s="262"/>
      <c r="AD49" s="410"/>
      <c r="AE49" s="410"/>
      <c r="AF49" s="410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65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66"/>
      <c r="D51" s="321"/>
      <c r="E51" s="322"/>
      <c r="F51" s="322"/>
      <c r="G51" s="322"/>
      <c r="H51" s="323"/>
      <c r="I51" s="449"/>
      <c r="J51" s="322"/>
      <c r="K51" s="322"/>
      <c r="L51" s="322"/>
      <c r="M51" s="323"/>
      <c r="N51" s="449"/>
      <c r="O51" s="322"/>
      <c r="P51" s="322"/>
      <c r="Q51" s="322"/>
      <c r="R51" s="322"/>
      <c r="S51" s="322"/>
      <c r="T51" s="322"/>
      <c r="U51" s="323"/>
      <c r="V51" s="265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7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.100000000000001" customHeight="1">
      <c r="B53" s="28"/>
      <c r="C53" s="332" t="s">
        <v>13</v>
      </c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4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209</v>
      </c>
      <c r="K55" s="92"/>
      <c r="L55" s="92"/>
      <c r="M55" s="92"/>
      <c r="N55" s="92"/>
      <c r="O55" s="92"/>
      <c r="P55" s="92"/>
      <c r="Q55" s="335" t="s">
        <v>517</v>
      </c>
      <c r="R55" s="336"/>
      <c r="S55" s="336"/>
      <c r="T55" s="336"/>
      <c r="U55" s="336"/>
      <c r="V55" s="336"/>
      <c r="W55" s="336"/>
      <c r="X55" s="336"/>
      <c r="Y55" s="336"/>
      <c r="Z55" s="336"/>
      <c r="AA55" s="336"/>
      <c r="AB55" s="336"/>
      <c r="AC55" s="336"/>
      <c r="AD55" s="336"/>
      <c r="AE55" s="336"/>
      <c r="AF55" s="336"/>
      <c r="AG55" s="337"/>
      <c r="AH55" s="29"/>
    </row>
    <row r="56" spans="2:34" ht="18.75" customHeight="1">
      <c r="B56" s="158"/>
      <c r="C56" s="330"/>
      <c r="D56" s="330"/>
      <c r="E56" s="330"/>
      <c r="F56" s="330"/>
      <c r="G56" s="330"/>
      <c r="H56" s="330"/>
      <c r="I56" s="331"/>
      <c r="J56" s="318"/>
      <c r="K56" s="319"/>
      <c r="L56" s="319"/>
      <c r="M56" s="319"/>
      <c r="N56" s="319"/>
      <c r="O56" s="319"/>
      <c r="P56" s="409"/>
      <c r="Q56" s="269" t="s">
        <v>518</v>
      </c>
      <c r="R56" s="270"/>
      <c r="S56" s="270"/>
      <c r="T56" s="270"/>
      <c r="U56" s="270"/>
      <c r="V56" s="270"/>
      <c r="W56" s="270"/>
      <c r="X56" s="270"/>
      <c r="Y56" s="270"/>
      <c r="Z56" s="228"/>
      <c r="AA56" s="270" t="s">
        <v>519</v>
      </c>
      <c r="AB56" s="270"/>
      <c r="AC56" s="270"/>
      <c r="AD56" s="270"/>
      <c r="AE56" s="270"/>
      <c r="AF56" s="270"/>
      <c r="AG56" s="577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458" t="s">
        <v>274</v>
      </c>
      <c r="K57" s="459"/>
      <c r="L57" s="459"/>
      <c r="M57" s="581"/>
      <c r="N57" s="450" t="s">
        <v>210</v>
      </c>
      <c r="O57" s="450"/>
      <c r="P57" s="451"/>
      <c r="Q57" s="555" t="str">
        <f>IF(PF&lt;&gt;"",' Datos de Organizadores '!R32,"")</f>
        <v/>
      </c>
      <c r="R57" s="555"/>
      <c r="S57" s="555"/>
      <c r="T57" s="555"/>
      <c r="U57" s="555"/>
      <c r="V57" s="555"/>
      <c r="W57" s="555"/>
      <c r="X57" s="555"/>
      <c r="Y57" s="555"/>
      <c r="Z57" s="555"/>
      <c r="AA57" s="268"/>
      <c r="AB57" s="268"/>
      <c r="AC57" s="268"/>
      <c r="AD57" s="268"/>
      <c r="AE57" s="268"/>
      <c r="AF57" s="268"/>
      <c r="AG57" s="268"/>
      <c r="AH57" s="29"/>
    </row>
    <row r="58" spans="2:34" ht="18" customHeight="1">
      <c r="B58" s="158"/>
      <c r="C58" s="330"/>
      <c r="D58" s="330"/>
      <c r="E58" s="330"/>
      <c r="F58" s="330"/>
      <c r="G58" s="330"/>
      <c r="H58" s="330"/>
      <c r="I58" s="331"/>
      <c r="J58" s="318"/>
      <c r="K58" s="319"/>
      <c r="L58" s="319"/>
      <c r="M58" s="320"/>
      <c r="N58" s="319"/>
      <c r="O58" s="319"/>
      <c r="P58" s="409"/>
      <c r="Q58" s="555"/>
      <c r="R58" s="555"/>
      <c r="S58" s="555"/>
      <c r="T58" s="555"/>
      <c r="U58" s="555"/>
      <c r="V58" s="555"/>
      <c r="W58" s="555"/>
      <c r="X58" s="555"/>
      <c r="Y58" s="555"/>
      <c r="Z58" s="555"/>
      <c r="AA58" s="268"/>
      <c r="AB58" s="268"/>
      <c r="AC58" s="268"/>
      <c r="AD58" s="268"/>
      <c r="AE58" s="268"/>
      <c r="AF58" s="268"/>
      <c r="AG58" s="268"/>
      <c r="AH58" s="29"/>
    </row>
    <row r="59" spans="2:34" ht="15" customHeight="1">
      <c r="B59" s="28"/>
      <c r="C59" s="590" t="s">
        <v>110</v>
      </c>
      <c r="D59" s="591"/>
      <c r="E59" s="590" t="s">
        <v>109</v>
      </c>
      <c r="F59" s="592"/>
      <c r="G59" s="592"/>
      <c r="H59" s="592"/>
      <c r="I59" s="591"/>
      <c r="J59" s="258" t="s">
        <v>217</v>
      </c>
      <c r="K59" s="259"/>
      <c r="L59" s="259"/>
      <c r="M59" s="5"/>
      <c r="N59" s="582"/>
      <c r="O59" s="582"/>
      <c r="P59" s="583"/>
      <c r="Q59" s="556" t="s">
        <v>539</v>
      </c>
      <c r="R59" s="557"/>
      <c r="S59" s="557"/>
      <c r="T59" s="557"/>
      <c r="U59" s="557"/>
      <c r="V59" s="557"/>
      <c r="W59" s="557"/>
      <c r="X59" s="557"/>
      <c r="Y59" s="557"/>
      <c r="Z59" s="558"/>
      <c r="AA59" s="578" t="s">
        <v>458</v>
      </c>
      <c r="AB59" s="579"/>
      <c r="AC59" s="579"/>
      <c r="AD59" s="579"/>
      <c r="AE59" s="579"/>
      <c r="AF59" s="579"/>
      <c r="AG59" s="580"/>
      <c r="AH59" s="29"/>
    </row>
    <row r="60" spans="2:34" ht="18" customHeight="1">
      <c r="B60" s="158"/>
      <c r="C60" s="593"/>
      <c r="D60" s="443"/>
      <c r="E60" s="442"/>
      <c r="F60" s="442"/>
      <c r="G60" s="442"/>
      <c r="H60" s="442"/>
      <c r="I60" s="443"/>
      <c r="J60" s="177"/>
      <c r="K60" s="178"/>
      <c r="L60" s="178"/>
      <c r="M60" s="178"/>
      <c r="N60" s="178"/>
      <c r="O60" s="178"/>
      <c r="P60" s="179"/>
      <c r="Q60" s="559"/>
      <c r="R60" s="560"/>
      <c r="S60" s="560"/>
      <c r="T60" s="560"/>
      <c r="U60" s="560"/>
      <c r="V60" s="560"/>
      <c r="W60" s="560"/>
      <c r="X60" s="560"/>
      <c r="Y60" s="560"/>
      <c r="Z60" s="561"/>
      <c r="AA60" s="568"/>
      <c r="AB60" s="569"/>
      <c r="AC60" s="569"/>
      <c r="AD60" s="569"/>
      <c r="AE60" s="569"/>
      <c r="AF60" s="569"/>
      <c r="AG60" s="570"/>
      <c r="AH60" s="29"/>
    </row>
    <row r="61" spans="2:34" ht="15" customHeight="1">
      <c r="B61" s="158"/>
      <c r="C61" s="159" t="s">
        <v>216</v>
      </c>
      <c r="D61" s="21"/>
      <c r="E61" s="21"/>
      <c r="F61" s="21"/>
      <c r="G61" s="21"/>
      <c r="H61" s="96"/>
      <c r="I61" s="91"/>
      <c r="J61" s="13" t="s">
        <v>322</v>
      </c>
      <c r="K61" s="5"/>
      <c r="L61" s="5"/>
      <c r="M61" s="5"/>
      <c r="N61" s="5"/>
      <c r="O61" s="86"/>
      <c r="P61" s="154"/>
      <c r="Q61" s="562"/>
      <c r="R61" s="563"/>
      <c r="S61" s="563"/>
      <c r="T61" s="563"/>
      <c r="U61" s="563"/>
      <c r="V61" s="563"/>
      <c r="W61" s="563"/>
      <c r="X61" s="563"/>
      <c r="Y61" s="563"/>
      <c r="Z61" s="564"/>
      <c r="AA61" s="571"/>
      <c r="AB61" s="572"/>
      <c r="AC61" s="572"/>
      <c r="AD61" s="572"/>
      <c r="AE61" s="572"/>
      <c r="AF61" s="572"/>
      <c r="AG61" s="573"/>
      <c r="AH61" s="29"/>
    </row>
    <row r="62" spans="2:34" ht="18" customHeight="1">
      <c r="B62" s="28"/>
      <c r="C62" s="587">
        <f>IF(Turbo=2,VALUE(CILINDRADA),ROUND(VALUE(CILINDRADA)*1.7,0))</f>
        <v>0</v>
      </c>
      <c r="D62" s="588"/>
      <c r="E62" s="588"/>
      <c r="F62" s="588"/>
      <c r="G62" s="588"/>
      <c r="H62" s="588"/>
      <c r="I62" s="589"/>
      <c r="J62" s="584"/>
      <c r="K62" s="585"/>
      <c r="L62" s="585"/>
      <c r="M62" s="585"/>
      <c r="N62" s="585"/>
      <c r="O62" s="585"/>
      <c r="P62" s="586"/>
      <c r="Q62" s="565"/>
      <c r="R62" s="566"/>
      <c r="S62" s="566"/>
      <c r="T62" s="566"/>
      <c r="U62" s="566"/>
      <c r="V62" s="566"/>
      <c r="W62" s="566"/>
      <c r="X62" s="566"/>
      <c r="Y62" s="566"/>
      <c r="Z62" s="567"/>
      <c r="AA62" s="574"/>
      <c r="AB62" s="575"/>
      <c r="AC62" s="575"/>
      <c r="AD62" s="575"/>
      <c r="AE62" s="575"/>
      <c r="AF62" s="575"/>
      <c r="AG62" s="576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.100000000000001" hidden="1" customHeight="1">
      <c r="B64" s="28"/>
      <c r="C64" s="271" t="s">
        <v>208</v>
      </c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3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552" t="s">
        <v>206</v>
      </c>
      <c r="D66" s="553"/>
      <c r="E66" s="553"/>
      <c r="F66" s="553"/>
      <c r="G66" s="553"/>
      <c r="H66" s="553"/>
      <c r="I66" s="553"/>
      <c r="J66" s="553"/>
      <c r="K66" s="553"/>
      <c r="L66" s="553"/>
      <c r="M66" s="553"/>
      <c r="N66" s="553"/>
      <c r="O66" s="553"/>
      <c r="P66" s="553"/>
      <c r="Q66" s="553"/>
      <c r="R66" s="553"/>
      <c r="S66" s="553"/>
      <c r="T66" s="553"/>
      <c r="U66" s="553"/>
      <c r="V66" s="553"/>
      <c r="W66" s="553"/>
      <c r="X66" s="553"/>
      <c r="Y66" s="553"/>
      <c r="Z66" s="553"/>
      <c r="AA66" s="553"/>
      <c r="AB66" s="553"/>
      <c r="AC66" s="553"/>
      <c r="AD66" s="553"/>
      <c r="AE66" s="553"/>
      <c r="AF66" s="553"/>
      <c r="AG66" s="554"/>
      <c r="AH66" s="29"/>
    </row>
    <row r="67" spans="2:34" ht="15.75" hidden="1" customHeight="1">
      <c r="B67" s="28"/>
      <c r="C67" s="75" t="s">
        <v>180</v>
      </c>
      <c r="D67" s="18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8"/>
      <c r="Q67" s="324" t="s">
        <v>181</v>
      </c>
      <c r="R67" s="325"/>
      <c r="S67" s="325"/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5"/>
      <c r="AF67" s="325"/>
      <c r="AG67" s="326"/>
      <c r="AH67" s="29"/>
    </row>
    <row r="68" spans="2:34" ht="15.75" hidden="1" customHeight="1">
      <c r="B68" s="28"/>
      <c r="C68" s="75" t="s">
        <v>182</v>
      </c>
      <c r="D68" s="18"/>
      <c r="E68" s="427"/>
      <c r="F68" s="427"/>
      <c r="G68" s="427"/>
      <c r="H68" s="427"/>
      <c r="I68" s="427"/>
      <c r="J68" s="427"/>
      <c r="K68" s="427"/>
      <c r="L68" s="427"/>
      <c r="M68" s="427"/>
      <c r="N68" s="427"/>
      <c r="O68" s="427"/>
      <c r="P68" s="428"/>
      <c r="Q68" s="327"/>
      <c r="R68" s="328"/>
      <c r="S68" s="328"/>
      <c r="T68" s="328"/>
      <c r="U68" s="328"/>
      <c r="V68" s="328"/>
      <c r="W68" s="328"/>
      <c r="X68" s="328"/>
      <c r="Y68" s="328"/>
      <c r="Z68" s="328"/>
      <c r="AA68" s="328"/>
      <c r="AB68" s="328"/>
      <c r="AC68" s="328"/>
      <c r="AD68" s="328"/>
      <c r="AE68" s="328"/>
      <c r="AF68" s="328"/>
      <c r="AG68" s="329"/>
      <c r="AH68" s="29"/>
    </row>
    <row r="69" spans="2:34" ht="15.75" hidden="1" customHeight="1">
      <c r="B69" s="28"/>
      <c r="C69" s="75" t="s">
        <v>183</v>
      </c>
      <c r="D69" s="18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8"/>
      <c r="Q69" s="5"/>
      <c r="R69" s="5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6"/>
      <c r="AH69" s="29"/>
    </row>
    <row r="70" spans="2:34" ht="15.75" hidden="1" customHeight="1">
      <c r="B70" s="28"/>
      <c r="C70" s="75" t="s">
        <v>184</v>
      </c>
      <c r="D70" s="18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8"/>
      <c r="Q70" s="5"/>
      <c r="R70" s="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6"/>
      <c r="AH70" s="29"/>
    </row>
    <row r="71" spans="2:34" ht="15.75" hidden="1" customHeight="1">
      <c r="B71" s="28"/>
      <c r="C71" s="316" t="s">
        <v>185</v>
      </c>
      <c r="D71" s="317"/>
      <c r="E71" s="435"/>
      <c r="F71" s="435"/>
      <c r="G71" s="76" t="s">
        <v>5</v>
      </c>
      <c r="H71" s="77"/>
      <c r="I71" s="435"/>
      <c r="J71" s="435"/>
      <c r="K71" s="435"/>
      <c r="L71" s="435"/>
      <c r="M71" s="435"/>
      <c r="N71" s="435"/>
      <c r="O71" s="435"/>
      <c r="P71" s="444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.100000000000001" customHeight="1">
      <c r="B73" s="28"/>
      <c r="C73" s="332" t="s">
        <v>16</v>
      </c>
      <c r="D73" s="333"/>
      <c r="E73" s="333"/>
      <c r="F73" s="333"/>
      <c r="G73" s="333"/>
      <c r="H73" s="333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4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287" t="s">
        <v>273</v>
      </c>
      <c r="D75" s="283">
        <f>VLOOKUP(' Derechos de Inscripción '!C16,' Datos de Organizadores '!$A$3:$M$14,12)</f>
        <v>45548</v>
      </c>
      <c r="E75" s="283"/>
      <c r="F75" s="284"/>
      <c r="G75" s="429" t="s">
        <v>280</v>
      </c>
      <c r="H75" s="430"/>
      <c r="I75" s="430"/>
      <c r="J75" s="431"/>
      <c r="K75" s="289" t="s">
        <v>509</v>
      </c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1"/>
      <c r="AC75" s="308" t="s">
        <v>194</v>
      </c>
      <c r="AD75" s="309"/>
      <c r="AE75" s="309"/>
      <c r="AF75" s="309"/>
      <c r="AG75" s="310"/>
      <c r="AH75" s="29"/>
    </row>
    <row r="76" spans="2:34" ht="6" customHeight="1">
      <c r="B76" s="28"/>
      <c r="C76" s="288"/>
      <c r="D76" s="285"/>
      <c r="E76" s="285"/>
      <c r="F76" s="286"/>
      <c r="G76" s="432"/>
      <c r="H76" s="433"/>
      <c r="I76" s="433"/>
      <c r="J76" s="434"/>
      <c r="K76" s="292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4"/>
      <c r="AC76" s="311"/>
      <c r="AD76" s="312"/>
      <c r="AE76" s="312"/>
      <c r="AF76" s="312"/>
      <c r="AG76" s="313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274">
        <f>IF(' Datos de Organizadores '!P4=2,' Derechos de Inscripción '!J29*2,' Derechos de Inscripción '!J29)</f>
        <v>145</v>
      </c>
      <c r="D78" s="275"/>
      <c r="E78" s="275"/>
      <c r="F78" s="276"/>
      <c r="G78" s="299">
        <f>50+C78</f>
        <v>195</v>
      </c>
      <c r="H78" s="300"/>
      <c r="I78" s="300"/>
      <c r="J78" s="301"/>
      <c r="K78" s="380" t="s">
        <v>510</v>
      </c>
      <c r="L78" s="295"/>
      <c r="M78" s="296"/>
      <c r="N78" s="345">
        <v>3856</v>
      </c>
      <c r="O78" s="345"/>
      <c r="P78" s="345"/>
      <c r="Q78" s="345"/>
      <c r="R78" s="226"/>
      <c r="S78" s="226"/>
      <c r="T78" s="226"/>
      <c r="U78" s="226"/>
      <c r="V78" s="295" t="s">
        <v>511</v>
      </c>
      <c r="W78" s="295"/>
      <c r="X78" s="295"/>
      <c r="Y78" s="295"/>
      <c r="Z78" s="295"/>
      <c r="AA78" s="295"/>
      <c r="AB78" s="296"/>
      <c r="AC78" s="418"/>
      <c r="AD78" s="419"/>
      <c r="AE78" s="419"/>
      <c r="AF78" s="419"/>
      <c r="AG78" s="420"/>
      <c r="AH78" s="29"/>
    </row>
    <row r="79" spans="2:34" ht="9" customHeight="1">
      <c r="B79" s="28"/>
      <c r="C79" s="277"/>
      <c r="D79" s="278"/>
      <c r="E79" s="278"/>
      <c r="F79" s="279"/>
      <c r="G79" s="302"/>
      <c r="H79" s="303"/>
      <c r="I79" s="303"/>
      <c r="J79" s="304"/>
      <c r="K79" s="380"/>
      <c r="L79" s="295"/>
      <c r="M79" s="296"/>
      <c r="N79" s="345"/>
      <c r="O79" s="345"/>
      <c r="P79" s="345"/>
      <c r="Q79" s="345"/>
      <c r="R79" s="347">
        <v>49</v>
      </c>
      <c r="S79" s="345"/>
      <c r="T79" s="345"/>
      <c r="U79" s="348"/>
      <c r="V79" s="295"/>
      <c r="W79" s="295"/>
      <c r="X79" s="295"/>
      <c r="Y79" s="295"/>
      <c r="Z79" s="295"/>
      <c r="AA79" s="295"/>
      <c r="AB79" s="296"/>
      <c r="AC79" s="421"/>
      <c r="AD79" s="422"/>
      <c r="AE79" s="422"/>
      <c r="AF79" s="422"/>
      <c r="AG79" s="423"/>
      <c r="AH79" s="29"/>
    </row>
    <row r="80" spans="2:34" ht="9" customHeight="1">
      <c r="B80" s="28"/>
      <c r="C80" s="277"/>
      <c r="D80" s="278"/>
      <c r="E80" s="278"/>
      <c r="F80" s="279"/>
      <c r="G80" s="302"/>
      <c r="H80" s="303"/>
      <c r="I80" s="303"/>
      <c r="J80" s="304"/>
      <c r="K80" s="380"/>
      <c r="L80" s="295"/>
      <c r="M80" s="296"/>
      <c r="N80" s="345"/>
      <c r="O80" s="345"/>
      <c r="P80" s="345"/>
      <c r="Q80" s="345"/>
      <c r="R80" s="347"/>
      <c r="S80" s="345"/>
      <c r="T80" s="345"/>
      <c r="U80" s="348"/>
      <c r="V80" s="295"/>
      <c r="W80" s="295"/>
      <c r="X80" s="295"/>
      <c r="Y80" s="295"/>
      <c r="Z80" s="295"/>
      <c r="AA80" s="295"/>
      <c r="AB80" s="296"/>
      <c r="AC80" s="421"/>
      <c r="AD80" s="422"/>
      <c r="AE80" s="422"/>
      <c r="AF80" s="422"/>
      <c r="AG80" s="423"/>
      <c r="AH80" s="29"/>
    </row>
    <row r="81" spans="2:35" ht="18" customHeight="1">
      <c r="B81" s="28"/>
      <c r="C81" s="277"/>
      <c r="D81" s="278"/>
      <c r="E81" s="278"/>
      <c r="F81" s="279"/>
      <c r="G81" s="302"/>
      <c r="H81" s="303"/>
      <c r="I81" s="303"/>
      <c r="J81" s="304"/>
      <c r="K81" s="380"/>
      <c r="L81" s="295"/>
      <c r="M81" s="296"/>
      <c r="N81" s="345"/>
      <c r="O81" s="345"/>
      <c r="P81" s="345"/>
      <c r="Q81" s="345"/>
      <c r="R81" s="347"/>
      <c r="S81" s="345"/>
      <c r="T81" s="345"/>
      <c r="U81" s="348"/>
      <c r="V81" s="295"/>
      <c r="W81" s="295"/>
      <c r="X81" s="295"/>
      <c r="Y81" s="295"/>
      <c r="Z81" s="295"/>
      <c r="AA81" s="295"/>
      <c r="AB81" s="296"/>
      <c r="AC81" s="421"/>
      <c r="AD81" s="422"/>
      <c r="AE81" s="422"/>
      <c r="AF81" s="422"/>
      <c r="AG81" s="423"/>
      <c r="AH81" s="29"/>
    </row>
    <row r="82" spans="2:35" ht="3" customHeight="1">
      <c r="B82" s="28"/>
      <c r="C82" s="280"/>
      <c r="D82" s="281"/>
      <c r="E82" s="281"/>
      <c r="F82" s="282"/>
      <c r="G82" s="305"/>
      <c r="H82" s="306"/>
      <c r="I82" s="306"/>
      <c r="J82" s="307"/>
      <c r="K82" s="381"/>
      <c r="L82" s="297"/>
      <c r="M82" s="298"/>
      <c r="N82" s="346"/>
      <c r="O82" s="346"/>
      <c r="P82" s="346"/>
      <c r="Q82" s="346"/>
      <c r="R82" s="349"/>
      <c r="S82" s="346"/>
      <c r="T82" s="346"/>
      <c r="U82" s="350"/>
      <c r="V82" s="297"/>
      <c r="W82" s="297"/>
      <c r="X82" s="297"/>
      <c r="Y82" s="297"/>
      <c r="Z82" s="297"/>
      <c r="AA82" s="297"/>
      <c r="AB82" s="298"/>
      <c r="AC82" s="424"/>
      <c r="AD82" s="425"/>
      <c r="AE82" s="425"/>
      <c r="AF82" s="425"/>
      <c r="AG82" s="426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598"/>
      <c r="R83" s="598"/>
      <c r="S83" s="598"/>
      <c r="T83" s="598"/>
      <c r="U83" s="598"/>
      <c r="V83" s="598"/>
      <c r="W83" s="598"/>
      <c r="X83" s="598"/>
      <c r="Y83" s="598"/>
      <c r="Z83" s="598"/>
      <c r="AA83" s="598"/>
      <c r="AB83" s="598"/>
      <c r="AC83" s="598"/>
      <c r="AD83" s="598"/>
      <c r="AE83" s="598"/>
      <c r="AF83" s="598"/>
      <c r="AG83" s="598"/>
      <c r="AH83" s="29"/>
    </row>
    <row r="84" spans="2:35" ht="14.1" customHeight="1">
      <c r="B84" s="120"/>
      <c r="C84" s="397" t="s">
        <v>457</v>
      </c>
      <c r="D84" s="397"/>
      <c r="E84" s="397"/>
      <c r="F84" s="397"/>
      <c r="G84" s="397"/>
      <c r="H84" s="397"/>
      <c r="I84" s="397"/>
      <c r="J84" s="397"/>
      <c r="K84" s="397"/>
      <c r="L84" s="397"/>
      <c r="M84" s="397"/>
      <c r="N84" s="397"/>
      <c r="O84" s="397"/>
      <c r="P84" s="397"/>
      <c r="Q84" s="398"/>
      <c r="R84" s="436" t="s">
        <v>317</v>
      </c>
      <c r="S84" s="437"/>
      <c r="T84" s="437"/>
      <c r="U84" s="437"/>
      <c r="V84" s="437"/>
      <c r="W84" s="437"/>
      <c r="X84" s="437"/>
      <c r="Y84" s="438"/>
      <c r="Z84" s="414"/>
      <c r="AA84" s="414"/>
      <c r="AB84" s="414"/>
      <c r="AC84" s="414"/>
      <c r="AD84" s="414"/>
      <c r="AE84" s="414"/>
      <c r="AF84" s="414"/>
      <c r="AG84" s="415"/>
      <c r="AH84" s="121"/>
      <c r="AI84" s="127"/>
    </row>
    <row r="85" spans="2:35" ht="14.1" customHeight="1">
      <c r="B85" s="28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400"/>
      <c r="R85" s="439"/>
      <c r="S85" s="440"/>
      <c r="T85" s="440"/>
      <c r="U85" s="440"/>
      <c r="V85" s="440"/>
      <c r="W85" s="440"/>
      <c r="X85" s="440"/>
      <c r="Y85" s="441"/>
      <c r="Z85" s="416"/>
      <c r="AA85" s="416"/>
      <c r="AB85" s="416"/>
      <c r="AC85" s="416"/>
      <c r="AD85" s="416"/>
      <c r="AE85" s="416"/>
      <c r="AF85" s="416"/>
      <c r="AG85" s="417"/>
      <c r="AH85" s="29"/>
      <c r="AI85" s="127"/>
    </row>
    <row r="86" spans="2:35" ht="14.1" customHeight="1">
      <c r="B86" s="28"/>
      <c r="C86" s="399"/>
      <c r="D86" s="399"/>
      <c r="E86" s="399"/>
      <c r="F86" s="399"/>
      <c r="G86" s="399"/>
      <c r="H86" s="399"/>
      <c r="I86" s="399"/>
      <c r="J86" s="399"/>
      <c r="K86" s="399"/>
      <c r="L86" s="399"/>
      <c r="M86" s="399"/>
      <c r="N86" s="399"/>
      <c r="O86" s="399"/>
      <c r="P86" s="399"/>
      <c r="Q86" s="400"/>
      <c r="R86" s="173"/>
      <c r="S86" s="172"/>
      <c r="T86" s="172"/>
      <c r="U86" s="172"/>
      <c r="V86" s="172"/>
      <c r="W86" s="172"/>
      <c r="X86" s="172"/>
      <c r="Y86" s="174"/>
      <c r="Z86" s="416"/>
      <c r="AA86" s="416"/>
      <c r="AB86" s="416"/>
      <c r="AC86" s="416"/>
      <c r="AD86" s="416"/>
      <c r="AE86" s="416"/>
      <c r="AF86" s="416"/>
      <c r="AG86" s="417"/>
      <c r="AH86" s="29"/>
    </row>
    <row r="87" spans="2:35" ht="9.75" customHeight="1" thickBot="1">
      <c r="B87" s="28"/>
      <c r="C87" s="399"/>
      <c r="D87" s="399"/>
      <c r="E87" s="399"/>
      <c r="F87" s="399"/>
      <c r="G87" s="399"/>
      <c r="H87" s="399"/>
      <c r="I87" s="399"/>
      <c r="J87" s="399"/>
      <c r="K87" s="399"/>
      <c r="L87" s="399"/>
      <c r="M87" s="399"/>
      <c r="N87" s="399"/>
      <c r="O87" s="399"/>
      <c r="P87" s="399"/>
      <c r="Q87" s="400"/>
      <c r="R87" s="173"/>
      <c r="S87" s="172"/>
      <c r="T87" s="172"/>
      <c r="U87" s="172"/>
      <c r="V87" s="172"/>
      <c r="W87" s="172"/>
      <c r="X87" s="172"/>
      <c r="Y87" s="174"/>
      <c r="Z87" s="416"/>
      <c r="AA87" s="416"/>
      <c r="AB87" s="416"/>
      <c r="AC87" s="416"/>
      <c r="AD87" s="416"/>
      <c r="AE87" s="416"/>
      <c r="AF87" s="416"/>
      <c r="AG87" s="417"/>
      <c r="AH87" s="29"/>
    </row>
    <row r="88" spans="2:35" ht="15" customHeight="1">
      <c r="B88" s="28"/>
      <c r="C88" s="399"/>
      <c r="D88" s="399"/>
      <c r="E88" s="399"/>
      <c r="F88" s="399"/>
      <c r="G88" s="399"/>
      <c r="H88" s="399"/>
      <c r="I88" s="399"/>
      <c r="J88" s="399"/>
      <c r="K88" s="399"/>
      <c r="L88" s="399"/>
      <c r="M88" s="399"/>
      <c r="N88" s="399"/>
      <c r="O88" s="399"/>
      <c r="P88" s="399"/>
      <c r="Q88" s="400"/>
      <c r="R88" s="403" t="s">
        <v>493</v>
      </c>
      <c r="S88" s="404"/>
      <c r="T88" s="404"/>
      <c r="U88" s="404"/>
      <c r="V88" s="404"/>
      <c r="W88" s="404"/>
      <c r="X88" s="223"/>
      <c r="Y88" s="221"/>
      <c r="Z88" s="416"/>
      <c r="AA88" s="416"/>
      <c r="AB88" s="416"/>
      <c r="AC88" s="416"/>
      <c r="AD88" s="416"/>
      <c r="AE88" s="416"/>
      <c r="AF88" s="416"/>
      <c r="AG88" s="417"/>
      <c r="AH88" s="29"/>
    </row>
    <row r="89" spans="2:35" ht="12.75" customHeight="1">
      <c r="B89" s="28"/>
      <c r="C89" s="399"/>
      <c r="D89" s="399"/>
      <c r="E89" s="399"/>
      <c r="F89" s="399"/>
      <c r="G89" s="399"/>
      <c r="H89" s="399"/>
      <c r="I89" s="399"/>
      <c r="J89" s="399"/>
      <c r="K89" s="399"/>
      <c r="L89" s="399"/>
      <c r="M89" s="399"/>
      <c r="N89" s="399"/>
      <c r="O89" s="399"/>
      <c r="P89" s="399"/>
      <c r="Q89" s="400"/>
      <c r="R89" s="405"/>
      <c r="S89" s="406"/>
      <c r="T89" s="406"/>
      <c r="U89" s="406"/>
      <c r="V89" s="406"/>
      <c r="W89" s="406"/>
      <c r="X89" s="224"/>
      <c r="Y89" s="219"/>
      <c r="Z89" s="401" t="s">
        <v>207</v>
      </c>
      <c r="AA89" s="401"/>
      <c r="AB89" s="401"/>
      <c r="AC89" s="401"/>
      <c r="AD89" s="401"/>
      <c r="AE89" s="401"/>
      <c r="AF89" s="401"/>
      <c r="AG89" s="402"/>
      <c r="AH89" s="29"/>
      <c r="AI89" s="127"/>
    </row>
    <row r="90" spans="2:35" ht="12.75" customHeight="1" thickBot="1">
      <c r="B90" s="28"/>
      <c r="C90" s="399"/>
      <c r="D90" s="399"/>
      <c r="E90" s="399"/>
      <c r="F90" s="399"/>
      <c r="G90" s="399"/>
      <c r="H90" s="399"/>
      <c r="I90" s="399"/>
      <c r="J90" s="399"/>
      <c r="K90" s="399"/>
      <c r="L90" s="399"/>
      <c r="M90" s="399"/>
      <c r="N90" s="399"/>
      <c r="O90" s="399"/>
      <c r="P90" s="399"/>
      <c r="Q90" s="400"/>
      <c r="R90" s="407"/>
      <c r="S90" s="408"/>
      <c r="T90" s="408"/>
      <c r="U90" s="408"/>
      <c r="V90" s="408"/>
      <c r="W90" s="408"/>
      <c r="X90" s="225"/>
      <c r="Y90" s="220"/>
      <c r="Z90" s="412" t="s">
        <v>305</v>
      </c>
      <c r="AA90" s="412"/>
      <c r="AB90" s="412"/>
      <c r="AC90" s="412"/>
      <c r="AD90" s="412"/>
      <c r="AE90" s="412"/>
      <c r="AF90" s="412"/>
      <c r="AG90" s="413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369">
        <v>41291.042360185187</v>
      </c>
      <c r="H108" s="369"/>
      <c r="I108" s="369"/>
      <c r="J108" s="369"/>
      <c r="K108" s="34"/>
      <c r="L108" s="385" t="s">
        <v>214</v>
      </c>
      <c r="M108" s="385"/>
      <c r="N108" s="385"/>
      <c r="O108" s="385"/>
      <c r="P108" s="385"/>
      <c r="Q108" s="385"/>
      <c r="R108" s="385"/>
      <c r="S108" s="385"/>
      <c r="T108" s="385"/>
      <c r="U108" s="385"/>
      <c r="V108" s="385"/>
      <c r="W108" s="385"/>
      <c r="X108" s="385"/>
      <c r="Y108" s="385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11" t="str">
        <f>L14</f>
        <v>MONTAÑA 2024</v>
      </c>
      <c r="M110" s="411"/>
      <c r="N110" s="411"/>
      <c r="O110" s="411"/>
      <c r="P110" s="411"/>
      <c r="Q110" s="411"/>
      <c r="R110" s="411"/>
      <c r="S110" s="411"/>
      <c r="T110" s="411"/>
      <c r="U110" s="411"/>
      <c r="V110" s="411"/>
      <c r="W110" s="411"/>
      <c r="X110" s="411"/>
      <c r="Y110" s="411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11"/>
      <c r="M111" s="411"/>
      <c r="N111" s="411"/>
      <c r="O111" s="411"/>
      <c r="P111" s="411"/>
      <c r="Q111" s="411"/>
      <c r="R111" s="411"/>
      <c r="S111" s="411"/>
      <c r="T111" s="411"/>
      <c r="U111" s="411"/>
      <c r="V111" s="411"/>
      <c r="W111" s="411"/>
      <c r="X111" s="411"/>
      <c r="Y111" s="411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82" t="s">
        <v>21</v>
      </c>
      <c r="D113" s="383"/>
      <c r="E113" s="383"/>
      <c r="F113" s="383"/>
      <c r="G113" s="383"/>
      <c r="H113" s="383"/>
      <c r="I113" s="383"/>
      <c r="J113" s="383"/>
      <c r="K113" s="383"/>
      <c r="L113" s="383"/>
      <c r="M113" s="383"/>
      <c r="N113" s="383"/>
      <c r="O113" s="383"/>
      <c r="P113" s="383"/>
      <c r="Q113" s="383"/>
      <c r="R113" s="383"/>
      <c r="S113" s="383"/>
      <c r="T113" s="383"/>
      <c r="U113" s="383"/>
      <c r="V113" s="383"/>
      <c r="W113" s="383"/>
      <c r="X113" s="384"/>
      <c r="Y113" s="85"/>
      <c r="Z113" s="382" t="s">
        <v>190</v>
      </c>
      <c r="AA113" s="383"/>
      <c r="AB113" s="383"/>
      <c r="AC113" s="383"/>
      <c r="AD113" s="383"/>
      <c r="AE113" s="383"/>
      <c r="AF113" s="383"/>
      <c r="AG113" s="384"/>
      <c r="AH113" s="29"/>
    </row>
    <row r="114" spans="1:34" ht="6.75" customHeight="1">
      <c r="B114" s="30"/>
      <c r="C114" s="351" t="str">
        <f>C18</f>
        <v>VII SUBIDA A BERJA</v>
      </c>
      <c r="D114" s="352"/>
      <c r="E114" s="352"/>
      <c r="F114" s="352"/>
      <c r="G114" s="352"/>
      <c r="H114" s="352"/>
      <c r="I114" s="352"/>
      <c r="J114" s="352"/>
      <c r="K114" s="352"/>
      <c r="L114" s="352"/>
      <c r="M114" s="352"/>
      <c r="N114" s="352"/>
      <c r="O114" s="352"/>
      <c r="P114" s="352"/>
      <c r="Q114" s="352"/>
      <c r="R114" s="352"/>
      <c r="S114" s="352"/>
      <c r="T114" s="352"/>
      <c r="U114" s="352"/>
      <c r="V114" s="352"/>
      <c r="W114" s="352"/>
      <c r="X114" s="353"/>
      <c r="Y114" s="85"/>
      <c r="Z114" s="357">
        <f>Z18</f>
        <v>45556</v>
      </c>
      <c r="AA114" s="358"/>
      <c r="AB114" s="358"/>
      <c r="AC114" s="358"/>
      <c r="AD114" s="358"/>
      <c r="AE114" s="358"/>
      <c r="AF114" s="358"/>
      <c r="AG114" s="359"/>
      <c r="AH114" s="29"/>
    </row>
    <row r="115" spans="1:34" ht="13.5" customHeight="1">
      <c r="B115" s="30"/>
      <c r="C115" s="354"/>
      <c r="D115" s="355"/>
      <c r="E115" s="355"/>
      <c r="F115" s="355"/>
      <c r="G115" s="355"/>
      <c r="H115" s="355"/>
      <c r="I115" s="355"/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/>
      <c r="U115" s="355"/>
      <c r="V115" s="355"/>
      <c r="W115" s="355"/>
      <c r="X115" s="356"/>
      <c r="Y115" s="85"/>
      <c r="Z115" s="360"/>
      <c r="AA115" s="361"/>
      <c r="AB115" s="361"/>
      <c r="AC115" s="361"/>
      <c r="AD115" s="361"/>
      <c r="AE115" s="361"/>
      <c r="AF115" s="361"/>
      <c r="AG115" s="362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387" t="s">
        <v>188</v>
      </c>
      <c r="D117" s="387"/>
      <c r="E117" s="387"/>
      <c r="F117" s="387"/>
      <c r="G117" s="603" t="str">
        <f>CONCATENATE(D45," ",L45," ",V45)</f>
        <v xml:space="preserve">  </v>
      </c>
      <c r="H117" s="603"/>
      <c r="I117" s="603"/>
      <c r="J117" s="603"/>
      <c r="K117" s="603"/>
      <c r="L117" s="603"/>
      <c r="M117" s="603"/>
      <c r="N117" s="603"/>
      <c r="O117" s="603"/>
      <c r="P117" s="603"/>
      <c r="Q117" s="603"/>
      <c r="R117" s="603"/>
      <c r="S117" s="603"/>
      <c r="T117" s="603"/>
      <c r="U117" s="603"/>
      <c r="V117" s="603"/>
      <c r="W117" s="603"/>
      <c r="X117" s="603"/>
      <c r="Y117" s="151"/>
      <c r="Z117" s="363" t="s">
        <v>522</v>
      </c>
      <c r="AA117" s="364"/>
      <c r="AB117" s="364"/>
      <c r="AC117" s="365"/>
      <c r="AD117" s="145"/>
      <c r="AE117" s="482" t="s">
        <v>179</v>
      </c>
      <c r="AF117" s="483"/>
      <c r="AG117" s="484"/>
      <c r="AH117" s="29"/>
    </row>
    <row r="118" spans="1:34" ht="6.75" customHeight="1" thickBot="1">
      <c r="B118" s="28"/>
      <c r="C118" s="387"/>
      <c r="D118" s="387"/>
      <c r="E118" s="387"/>
      <c r="F118" s="387"/>
      <c r="G118" s="603"/>
      <c r="H118" s="603"/>
      <c r="I118" s="603"/>
      <c r="J118" s="603"/>
      <c r="K118" s="603"/>
      <c r="L118" s="603"/>
      <c r="M118" s="603"/>
      <c r="N118" s="603"/>
      <c r="O118" s="603"/>
      <c r="P118" s="603"/>
      <c r="Q118" s="603"/>
      <c r="R118" s="603"/>
      <c r="S118" s="603"/>
      <c r="T118" s="603"/>
      <c r="U118" s="603"/>
      <c r="V118" s="603"/>
      <c r="W118" s="603"/>
      <c r="X118" s="603"/>
      <c r="Y118" s="151"/>
      <c r="Z118" s="366"/>
      <c r="AA118" s="367"/>
      <c r="AB118" s="367"/>
      <c r="AC118" s="368"/>
      <c r="AD118" s="145"/>
      <c r="AE118" s="485"/>
      <c r="AF118" s="486"/>
      <c r="AG118" s="487"/>
      <c r="AH118" s="29"/>
    </row>
    <row r="119" spans="1:34" ht="6.75" customHeight="1">
      <c r="B119" s="28"/>
      <c r="C119" s="387"/>
      <c r="D119" s="387"/>
      <c r="E119" s="387"/>
      <c r="F119" s="387"/>
      <c r="G119" s="603"/>
      <c r="H119" s="603"/>
      <c r="I119" s="603"/>
      <c r="J119" s="603"/>
      <c r="K119" s="603"/>
      <c r="L119" s="603"/>
      <c r="M119" s="603"/>
      <c r="N119" s="603"/>
      <c r="O119" s="603"/>
      <c r="P119" s="603"/>
      <c r="Q119" s="603"/>
      <c r="R119" s="603"/>
      <c r="S119" s="603"/>
      <c r="T119" s="603"/>
      <c r="U119" s="603"/>
      <c r="V119" s="603"/>
      <c r="W119" s="603"/>
      <c r="X119" s="603"/>
      <c r="Y119" s="151"/>
      <c r="Z119" s="388" t="str">
        <f>CONCATENATE(Q60," - ",PF," - ",AA57)</f>
        <v xml:space="preserve"> -  - </v>
      </c>
      <c r="AA119" s="389"/>
      <c r="AB119" s="389"/>
      <c r="AC119" s="390"/>
      <c r="AD119" s="146"/>
      <c r="AE119" s="604">
        <f>AE25</f>
        <v>0</v>
      </c>
      <c r="AF119" s="605"/>
      <c r="AG119" s="606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391"/>
      <c r="AA120" s="392"/>
      <c r="AB120" s="392"/>
      <c r="AC120" s="393"/>
      <c r="AD120" s="146"/>
      <c r="AE120" s="604"/>
      <c r="AF120" s="605"/>
      <c r="AG120" s="606"/>
      <c r="AH120" s="29"/>
    </row>
    <row r="121" spans="1:34" ht="6.75" customHeight="1">
      <c r="B121" s="28"/>
      <c r="C121" s="386" t="s">
        <v>267</v>
      </c>
      <c r="D121" s="386"/>
      <c r="E121" s="386"/>
      <c r="F121" s="386"/>
      <c r="G121" s="602" t="str">
        <f>CONCATENATE(C56," ",C58)</f>
        <v xml:space="preserve"> </v>
      </c>
      <c r="H121" s="602"/>
      <c r="I121" s="602"/>
      <c r="J121" s="602"/>
      <c r="K121" s="602"/>
      <c r="L121" s="602"/>
      <c r="M121" s="602"/>
      <c r="N121" s="602"/>
      <c r="O121" s="602"/>
      <c r="P121" s="602"/>
      <c r="Q121" s="602"/>
      <c r="R121" s="602"/>
      <c r="S121" s="602"/>
      <c r="T121" s="602"/>
      <c r="U121" s="602"/>
      <c r="V121" s="602"/>
      <c r="W121" s="602"/>
      <c r="X121" s="602"/>
      <c r="Y121" s="142"/>
      <c r="Z121" s="391"/>
      <c r="AA121" s="392"/>
      <c r="AB121" s="392"/>
      <c r="AC121" s="393"/>
      <c r="AD121" s="146"/>
      <c r="AE121" s="604"/>
      <c r="AF121" s="605"/>
      <c r="AG121" s="606"/>
      <c r="AH121" s="29"/>
    </row>
    <row r="122" spans="1:34" ht="6.75" customHeight="1">
      <c r="B122" s="28"/>
      <c r="C122" s="386"/>
      <c r="D122" s="386"/>
      <c r="E122" s="386"/>
      <c r="F122" s="386"/>
      <c r="G122" s="602"/>
      <c r="H122" s="602"/>
      <c r="I122" s="602"/>
      <c r="J122" s="602"/>
      <c r="K122" s="602"/>
      <c r="L122" s="602"/>
      <c r="M122" s="602"/>
      <c r="N122" s="602"/>
      <c r="O122" s="602"/>
      <c r="P122" s="602"/>
      <c r="Q122" s="602"/>
      <c r="R122" s="602"/>
      <c r="S122" s="602"/>
      <c r="T122" s="602"/>
      <c r="U122" s="602"/>
      <c r="V122" s="602"/>
      <c r="W122" s="602"/>
      <c r="X122" s="602"/>
      <c r="Y122" s="142"/>
      <c r="Z122" s="391"/>
      <c r="AA122" s="392"/>
      <c r="AB122" s="392"/>
      <c r="AC122" s="393"/>
      <c r="AD122" s="146"/>
      <c r="AE122" s="604"/>
      <c r="AF122" s="605"/>
      <c r="AG122" s="606"/>
      <c r="AH122" s="29"/>
    </row>
    <row r="123" spans="1:34" ht="6" customHeight="1">
      <c r="B123" s="28"/>
      <c r="C123" s="386"/>
      <c r="D123" s="386"/>
      <c r="E123" s="386"/>
      <c r="F123" s="386"/>
      <c r="G123" s="602"/>
      <c r="H123" s="602"/>
      <c r="I123" s="602"/>
      <c r="J123" s="602"/>
      <c r="K123" s="602"/>
      <c r="L123" s="602"/>
      <c r="M123" s="602"/>
      <c r="N123" s="602"/>
      <c r="O123" s="602"/>
      <c r="P123" s="602"/>
      <c r="Q123" s="602"/>
      <c r="R123" s="602"/>
      <c r="S123" s="602"/>
      <c r="T123" s="602"/>
      <c r="U123" s="602"/>
      <c r="V123" s="602"/>
      <c r="W123" s="602"/>
      <c r="X123" s="602"/>
      <c r="Y123" s="142"/>
      <c r="Z123" s="391"/>
      <c r="AA123" s="392"/>
      <c r="AB123" s="392"/>
      <c r="AC123" s="393"/>
      <c r="AD123" s="146"/>
      <c r="AE123" s="604"/>
      <c r="AF123" s="605"/>
      <c r="AG123" s="606"/>
      <c r="AH123" s="29"/>
    </row>
    <row r="124" spans="1:34" ht="6" customHeight="1" thickBot="1">
      <c r="B124" s="28"/>
      <c r="C124" s="386"/>
      <c r="D124" s="386"/>
      <c r="E124" s="386"/>
      <c r="F124" s="386"/>
      <c r="G124" s="602"/>
      <c r="H124" s="602"/>
      <c r="I124" s="602"/>
      <c r="J124" s="602"/>
      <c r="K124" s="602"/>
      <c r="L124" s="602"/>
      <c r="M124" s="602"/>
      <c r="N124" s="602"/>
      <c r="O124" s="602"/>
      <c r="P124" s="602"/>
      <c r="Q124" s="602"/>
      <c r="R124" s="602"/>
      <c r="S124" s="602"/>
      <c r="T124" s="602"/>
      <c r="U124" s="602"/>
      <c r="V124" s="602"/>
      <c r="W124" s="602"/>
      <c r="X124" s="602"/>
      <c r="Y124" s="150"/>
      <c r="Z124" s="394"/>
      <c r="AA124" s="395"/>
      <c r="AB124" s="395"/>
      <c r="AC124" s="396"/>
      <c r="AD124" s="146"/>
      <c r="AE124" s="607"/>
      <c r="AF124" s="608"/>
      <c r="AG124" s="609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343" t="s">
        <v>234</v>
      </c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344"/>
      <c r="W127" s="344"/>
      <c r="X127" s="344"/>
      <c r="Y127" s="344"/>
      <c r="Z127" s="344"/>
      <c r="AA127" s="344"/>
      <c r="AB127" s="344"/>
      <c r="AC127" s="344"/>
      <c r="AD127" s="344"/>
      <c r="AE127" s="344"/>
      <c r="AF127" s="344"/>
      <c r="AG127" s="344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376" t="s">
        <v>236</v>
      </c>
      <c r="D129" s="376"/>
      <c r="E129" s="376"/>
      <c r="F129" s="376"/>
      <c r="G129" s="376"/>
      <c r="H129" s="376"/>
      <c r="I129" s="376"/>
      <c r="J129" s="376"/>
      <c r="K129" s="376"/>
      <c r="L129" s="376"/>
      <c r="M129" s="376"/>
      <c r="N129" s="376"/>
      <c r="O129" s="376"/>
      <c r="P129" s="376"/>
      <c r="Q129" s="376"/>
      <c r="R129" s="376"/>
      <c r="S129" s="376"/>
      <c r="T129" s="376"/>
      <c r="U129" s="376"/>
      <c r="V129" s="376"/>
      <c r="W129" s="376"/>
      <c r="X129" s="376"/>
      <c r="Y129" s="376"/>
      <c r="Z129" s="376"/>
      <c r="AA129" s="376"/>
      <c r="AB129" s="376"/>
      <c r="AC129" s="376"/>
      <c r="AD129" s="376"/>
      <c r="AE129" s="376"/>
      <c r="AF129" s="376"/>
      <c r="AG129" s="376"/>
      <c r="AH129" s="29"/>
    </row>
    <row r="130" spans="1:36" ht="12" customHeight="1">
      <c r="A130" s="122"/>
      <c r="B130" s="28"/>
      <c r="C130" s="126"/>
      <c r="D130" s="452"/>
      <c r="E130" s="452"/>
      <c r="F130" s="452"/>
      <c r="G130" s="452"/>
      <c r="H130" s="452"/>
      <c r="I130" s="452"/>
      <c r="J130" s="452"/>
      <c r="K130" s="452"/>
      <c r="L130" s="452"/>
      <c r="M130" s="452"/>
      <c r="N130" s="452"/>
      <c r="O130" s="452"/>
      <c r="P130" s="452"/>
      <c r="Q130" s="452"/>
      <c r="R130" s="452"/>
      <c r="S130" s="452"/>
      <c r="T130" s="452"/>
      <c r="U130" s="452"/>
      <c r="V130" s="452"/>
      <c r="W130" s="452"/>
      <c r="X130" s="452"/>
      <c r="Y130" s="452"/>
      <c r="Z130" s="452"/>
      <c r="AA130" s="452"/>
      <c r="AB130" s="452"/>
      <c r="AC130" s="452"/>
      <c r="AD130" s="452"/>
      <c r="AE130" s="452"/>
      <c r="AF130" s="452"/>
      <c r="AG130" s="126"/>
      <c r="AH130" s="29"/>
    </row>
    <row r="131" spans="1:36" ht="15" customHeight="1">
      <c r="A131" s="122"/>
      <c r="B131" s="28"/>
      <c r="C131" s="377" t="s">
        <v>237</v>
      </c>
      <c r="D131" s="378"/>
      <c r="E131" s="378"/>
      <c r="F131" s="378"/>
      <c r="G131" s="378"/>
      <c r="H131" s="378"/>
      <c r="I131" s="378"/>
      <c r="J131" s="378"/>
      <c r="K131" s="378"/>
      <c r="L131" s="378"/>
      <c r="M131" s="378"/>
      <c r="N131" s="378"/>
      <c r="O131" s="378"/>
      <c r="P131" s="379"/>
      <c r="Q131" s="370" t="s">
        <v>188</v>
      </c>
      <c r="R131" s="371"/>
      <c r="S131" s="371"/>
      <c r="T131" s="371"/>
      <c r="U131" s="371"/>
      <c r="V131" s="371"/>
      <c r="W131" s="371"/>
      <c r="X131" s="371"/>
      <c r="Y131" s="372"/>
      <c r="Z131" s="373" t="s">
        <v>227</v>
      </c>
      <c r="AA131" s="374"/>
      <c r="AB131" s="374"/>
      <c r="AC131" s="374"/>
      <c r="AD131" s="374"/>
      <c r="AE131" s="374"/>
      <c r="AF131" s="374"/>
      <c r="AG131" s="375"/>
      <c r="AH131" s="29"/>
    </row>
    <row r="132" spans="1:36" ht="15" customHeight="1">
      <c r="A132" s="122"/>
      <c r="B132" s="28"/>
      <c r="C132" s="595" t="s">
        <v>282</v>
      </c>
      <c r="D132" s="596"/>
      <c r="E132" s="596"/>
      <c r="F132" s="596"/>
      <c r="G132" s="596"/>
      <c r="H132" s="596"/>
      <c r="I132" s="596"/>
      <c r="J132" s="596"/>
      <c r="K132" s="596"/>
      <c r="L132" s="596"/>
      <c r="M132" s="596"/>
      <c r="N132" s="596"/>
      <c r="O132" s="596"/>
      <c r="P132" s="597"/>
      <c r="Q132" s="341" t="s">
        <v>513</v>
      </c>
      <c r="R132" s="342"/>
      <c r="S132" s="339"/>
      <c r="T132" s="339"/>
      <c r="U132" s="339"/>
      <c r="V132" s="339"/>
      <c r="W132" s="339"/>
      <c r="X132" s="339"/>
      <c r="Y132" s="340"/>
      <c r="Z132" s="341" t="s">
        <v>513</v>
      </c>
      <c r="AA132" s="342"/>
      <c r="AB132" s="339"/>
      <c r="AC132" s="339"/>
      <c r="AD132" s="339"/>
      <c r="AE132" s="339"/>
      <c r="AF132" s="339"/>
      <c r="AG132" s="340"/>
      <c r="AH132" s="29"/>
    </row>
    <row r="133" spans="1:36" ht="15" customHeight="1">
      <c r="A133" s="122"/>
      <c r="B133" s="28"/>
      <c r="C133" s="595" t="s">
        <v>276</v>
      </c>
      <c r="D133" s="596"/>
      <c r="E133" s="596"/>
      <c r="F133" s="596"/>
      <c r="G133" s="596"/>
      <c r="H133" s="596"/>
      <c r="I133" s="596"/>
      <c r="J133" s="596"/>
      <c r="K133" s="596"/>
      <c r="L133" s="596"/>
      <c r="M133" s="596"/>
      <c r="N133" s="596"/>
      <c r="O133" s="596"/>
      <c r="P133" s="597"/>
      <c r="Q133" s="599" t="s">
        <v>235</v>
      </c>
      <c r="R133" s="600"/>
      <c r="S133" s="600"/>
      <c r="T133" s="600"/>
      <c r="U133" s="600"/>
      <c r="V133" s="600"/>
      <c r="W133" s="600"/>
      <c r="X133" s="600"/>
      <c r="Y133" s="601"/>
      <c r="Z133" s="338" t="s">
        <v>235</v>
      </c>
      <c r="AA133" s="339"/>
      <c r="AB133" s="339"/>
      <c r="AC133" s="339"/>
      <c r="AD133" s="339"/>
      <c r="AE133" s="339"/>
      <c r="AF133" s="339"/>
      <c r="AG133" s="340"/>
      <c r="AH133" s="29"/>
    </row>
    <row r="134" spans="1:36" ht="15" customHeight="1">
      <c r="A134" s="122"/>
      <c r="B134" s="28"/>
      <c r="C134" s="595" t="s">
        <v>277</v>
      </c>
      <c r="D134" s="596"/>
      <c r="E134" s="596"/>
      <c r="F134" s="596"/>
      <c r="G134" s="596"/>
      <c r="H134" s="596"/>
      <c r="I134" s="596"/>
      <c r="J134" s="596"/>
      <c r="K134" s="596"/>
      <c r="L134" s="596"/>
      <c r="M134" s="596"/>
      <c r="N134" s="596"/>
      <c r="O134" s="596"/>
      <c r="P134" s="597"/>
      <c r="Q134" s="599" t="s">
        <v>235</v>
      </c>
      <c r="R134" s="600"/>
      <c r="S134" s="600"/>
      <c r="T134" s="600"/>
      <c r="U134" s="600"/>
      <c r="V134" s="600"/>
      <c r="W134" s="600"/>
      <c r="X134" s="600"/>
      <c r="Y134" s="601"/>
      <c r="Z134" s="338" t="s">
        <v>235</v>
      </c>
      <c r="AA134" s="339"/>
      <c r="AB134" s="339"/>
      <c r="AC134" s="339"/>
      <c r="AD134" s="339"/>
      <c r="AE134" s="339"/>
      <c r="AF134" s="339"/>
      <c r="AG134" s="340"/>
      <c r="AH134" s="29"/>
    </row>
    <row r="135" spans="1:36" ht="15" customHeight="1">
      <c r="A135" s="122"/>
      <c r="B135" s="28"/>
      <c r="C135" s="595" t="s">
        <v>278</v>
      </c>
      <c r="D135" s="596"/>
      <c r="E135" s="596"/>
      <c r="F135" s="596"/>
      <c r="G135" s="596"/>
      <c r="H135" s="596"/>
      <c r="I135" s="596"/>
      <c r="J135" s="596"/>
      <c r="K135" s="596"/>
      <c r="L135" s="596"/>
      <c r="M135" s="596"/>
      <c r="N135" s="596"/>
      <c r="O135" s="596"/>
      <c r="P135" s="597"/>
      <c r="Q135" s="599" t="s">
        <v>235</v>
      </c>
      <c r="R135" s="600"/>
      <c r="S135" s="600"/>
      <c r="T135" s="600"/>
      <c r="U135" s="600"/>
      <c r="V135" s="600"/>
      <c r="W135" s="600"/>
      <c r="X135" s="600"/>
      <c r="Y135" s="601"/>
      <c r="Z135" s="338" t="s">
        <v>235</v>
      </c>
      <c r="AA135" s="339"/>
      <c r="AB135" s="339"/>
      <c r="AC135" s="339"/>
      <c r="AD135" s="339"/>
      <c r="AE135" s="339"/>
      <c r="AF135" s="339"/>
      <c r="AG135" s="340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610" t="s">
        <v>540</v>
      </c>
      <c r="D137" s="611"/>
      <c r="E137" s="611"/>
      <c r="F137" s="611"/>
      <c r="G137" s="611"/>
      <c r="H137" s="611"/>
      <c r="I137" s="611"/>
      <c r="J137" s="611"/>
      <c r="K137" s="611"/>
      <c r="L137" s="612"/>
      <c r="M137" s="594" t="s">
        <v>238</v>
      </c>
      <c r="N137" s="594"/>
      <c r="O137" s="594"/>
      <c r="P137" s="594"/>
      <c r="Q137" s="338"/>
      <c r="R137" s="339"/>
      <c r="S137" s="339"/>
      <c r="T137" s="339"/>
      <c r="U137" s="339"/>
      <c r="V137" s="339"/>
      <c r="W137" s="339"/>
      <c r="X137" s="339"/>
      <c r="Y137" s="340"/>
      <c r="Z137" s="338"/>
      <c r="AA137" s="339"/>
      <c r="AB137" s="339"/>
      <c r="AC137" s="339"/>
      <c r="AD137" s="339"/>
      <c r="AE137" s="339"/>
      <c r="AF137" s="339"/>
      <c r="AG137" s="340"/>
      <c r="AH137" s="29"/>
    </row>
    <row r="138" spans="1:36" ht="15" customHeight="1">
      <c r="A138" s="122"/>
      <c r="B138" s="28"/>
      <c r="C138" s="613"/>
      <c r="D138" s="614"/>
      <c r="E138" s="614"/>
      <c r="F138" s="614"/>
      <c r="G138" s="614"/>
      <c r="H138" s="614"/>
      <c r="I138" s="614"/>
      <c r="J138" s="614"/>
      <c r="K138" s="614"/>
      <c r="L138" s="615"/>
      <c r="M138" s="594" t="s">
        <v>107</v>
      </c>
      <c r="N138" s="594"/>
      <c r="O138" s="594"/>
      <c r="P138" s="594"/>
      <c r="Q138" s="338"/>
      <c r="R138" s="339"/>
      <c r="S138" s="339"/>
      <c r="T138" s="339"/>
      <c r="U138" s="339"/>
      <c r="V138" s="339"/>
      <c r="W138" s="339"/>
      <c r="X138" s="339"/>
      <c r="Y138" s="340"/>
      <c r="Z138" s="338"/>
      <c r="AA138" s="339"/>
      <c r="AB138" s="339"/>
      <c r="AC138" s="339"/>
      <c r="AD138" s="339"/>
      <c r="AE138" s="339"/>
      <c r="AF138" s="339"/>
      <c r="AG138" s="340"/>
      <c r="AH138" s="29"/>
    </row>
    <row r="139" spans="1:36" ht="15" customHeight="1">
      <c r="A139" s="122"/>
      <c r="B139" s="28"/>
      <c r="C139" s="616"/>
      <c r="D139" s="617"/>
      <c r="E139" s="617"/>
      <c r="F139" s="617"/>
      <c r="G139" s="617"/>
      <c r="H139" s="617"/>
      <c r="I139" s="617"/>
      <c r="J139" s="617"/>
      <c r="K139" s="617"/>
      <c r="L139" s="618"/>
      <c r="M139" s="594" t="s">
        <v>108</v>
      </c>
      <c r="N139" s="594"/>
      <c r="O139" s="594"/>
      <c r="P139" s="594"/>
      <c r="Q139" s="338"/>
      <c r="R139" s="339"/>
      <c r="S139" s="339"/>
      <c r="T139" s="339"/>
      <c r="U139" s="339"/>
      <c r="V139" s="339"/>
      <c r="W139" s="339"/>
      <c r="X139" s="339"/>
      <c r="Y139" s="340"/>
      <c r="Z139" s="338"/>
      <c r="AA139" s="339"/>
      <c r="AB139" s="339"/>
      <c r="AC139" s="339"/>
      <c r="AD139" s="339"/>
      <c r="AE139" s="339"/>
      <c r="AF139" s="339"/>
      <c r="AG139" s="340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622" t="s">
        <v>541</v>
      </c>
      <c r="D141" s="623"/>
      <c r="E141" s="623"/>
      <c r="F141" s="623"/>
      <c r="G141" s="623"/>
      <c r="H141" s="623"/>
      <c r="I141" s="623"/>
      <c r="J141" s="623"/>
      <c r="K141" s="623"/>
      <c r="L141" s="624"/>
      <c r="M141" s="594" t="s">
        <v>238</v>
      </c>
      <c r="N141" s="594"/>
      <c r="O141" s="594"/>
      <c r="P141" s="594"/>
      <c r="Q141" s="338"/>
      <c r="R141" s="339"/>
      <c r="S141" s="339"/>
      <c r="T141" s="339"/>
      <c r="U141" s="339"/>
      <c r="V141" s="339"/>
      <c r="W141" s="339"/>
      <c r="X141" s="339"/>
      <c r="Y141" s="340"/>
      <c r="Z141" s="338"/>
      <c r="AA141" s="339"/>
      <c r="AB141" s="339"/>
      <c r="AC141" s="339"/>
      <c r="AD141" s="339"/>
      <c r="AE141" s="339"/>
      <c r="AF141" s="339"/>
      <c r="AG141" s="340"/>
      <c r="AH141" s="29"/>
    </row>
    <row r="142" spans="1:36" ht="15" customHeight="1">
      <c r="A142" s="122"/>
      <c r="B142" s="28"/>
      <c r="C142" s="625"/>
      <c r="D142" s="626"/>
      <c r="E142" s="626"/>
      <c r="F142" s="626"/>
      <c r="G142" s="626"/>
      <c r="H142" s="626"/>
      <c r="I142" s="626"/>
      <c r="J142" s="626"/>
      <c r="K142" s="626"/>
      <c r="L142" s="627"/>
      <c r="M142" s="594" t="s">
        <v>107</v>
      </c>
      <c r="N142" s="594"/>
      <c r="O142" s="594"/>
      <c r="P142" s="594"/>
      <c r="Q142" s="338"/>
      <c r="R142" s="339"/>
      <c r="S142" s="339"/>
      <c r="T142" s="339"/>
      <c r="U142" s="339"/>
      <c r="V142" s="339"/>
      <c r="W142" s="339"/>
      <c r="X142" s="339"/>
      <c r="Y142" s="340"/>
      <c r="Z142" s="338"/>
      <c r="AA142" s="339"/>
      <c r="AB142" s="339"/>
      <c r="AC142" s="339"/>
      <c r="AD142" s="339"/>
      <c r="AE142" s="339"/>
      <c r="AF142" s="339"/>
      <c r="AG142" s="340"/>
      <c r="AH142" s="29"/>
    </row>
    <row r="143" spans="1:36" ht="15" customHeight="1">
      <c r="A143" s="122"/>
      <c r="B143" s="28"/>
      <c r="C143" s="628"/>
      <c r="D143" s="629"/>
      <c r="E143" s="629"/>
      <c r="F143" s="629"/>
      <c r="G143" s="629"/>
      <c r="H143" s="629"/>
      <c r="I143" s="629"/>
      <c r="J143" s="629"/>
      <c r="K143" s="629"/>
      <c r="L143" s="630"/>
      <c r="M143" s="594" t="s">
        <v>108</v>
      </c>
      <c r="N143" s="594"/>
      <c r="O143" s="594"/>
      <c r="P143" s="594"/>
      <c r="Q143" s="338"/>
      <c r="R143" s="339"/>
      <c r="S143" s="339"/>
      <c r="T143" s="339"/>
      <c r="U143" s="339"/>
      <c r="V143" s="339"/>
      <c r="W143" s="339"/>
      <c r="X143" s="339"/>
      <c r="Y143" s="340"/>
      <c r="Z143" s="338"/>
      <c r="AA143" s="339"/>
      <c r="AB143" s="339"/>
      <c r="AC143" s="339"/>
      <c r="AD143" s="339"/>
      <c r="AE143" s="339"/>
      <c r="AF143" s="339"/>
      <c r="AG143" s="340"/>
      <c r="AH143" s="29"/>
    </row>
    <row r="144" spans="1:36" ht="15" customHeight="1">
      <c r="A144" s="122"/>
      <c r="B144" s="28"/>
      <c r="C144" s="621" t="s">
        <v>239</v>
      </c>
      <c r="D144" s="621"/>
      <c r="E144" s="621"/>
      <c r="F144" s="621"/>
      <c r="G144" s="621"/>
      <c r="H144" s="621"/>
      <c r="I144" s="621"/>
      <c r="J144" s="621"/>
      <c r="K144" s="621"/>
      <c r="L144" s="621"/>
      <c r="M144" s="594" t="s">
        <v>238</v>
      </c>
      <c r="N144" s="594"/>
      <c r="O144" s="594"/>
      <c r="P144" s="594"/>
      <c r="Q144" s="338"/>
      <c r="R144" s="339"/>
      <c r="S144" s="339"/>
      <c r="T144" s="339"/>
      <c r="U144" s="339"/>
      <c r="V144" s="339"/>
      <c r="W144" s="339"/>
      <c r="X144" s="339"/>
      <c r="Y144" s="340"/>
      <c r="Z144" s="338"/>
      <c r="AA144" s="339"/>
      <c r="AB144" s="339"/>
      <c r="AC144" s="339"/>
      <c r="AD144" s="339"/>
      <c r="AE144" s="339"/>
      <c r="AF144" s="339"/>
      <c r="AG144" s="340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619" t="s">
        <v>240</v>
      </c>
      <c r="D146" s="620"/>
      <c r="E146" s="620"/>
      <c r="F146" s="620"/>
      <c r="G146" s="620"/>
      <c r="H146" s="620"/>
      <c r="I146" s="620"/>
      <c r="J146" s="620"/>
      <c r="K146" s="620"/>
      <c r="L146" s="620"/>
      <c r="M146" s="620"/>
      <c r="N146" s="620"/>
      <c r="O146" s="620"/>
      <c r="P146" s="620"/>
      <c r="Q146" s="620"/>
      <c r="R146" s="620"/>
      <c r="S146" s="620"/>
      <c r="T146" s="620"/>
      <c r="U146" s="620"/>
      <c r="V146" s="620"/>
      <c r="W146" s="620"/>
      <c r="X146" s="620"/>
      <c r="Y146" s="620"/>
      <c r="Z146" s="620"/>
      <c r="AA146" s="620"/>
      <c r="AB146" s="620"/>
      <c r="AC146" s="620"/>
      <c r="AD146" s="620"/>
      <c r="AE146" s="620"/>
      <c r="AF146" s="620"/>
      <c r="AG146" s="620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637" t="s">
        <v>241</v>
      </c>
      <c r="D148" s="638"/>
      <c r="E148" s="639"/>
      <c r="F148" s="637" t="s">
        <v>188</v>
      </c>
      <c r="G148" s="638"/>
      <c r="H148" s="638"/>
      <c r="I148" s="638"/>
      <c r="J148" s="638"/>
      <c r="K148" s="639"/>
      <c r="L148" s="637" t="s">
        <v>227</v>
      </c>
      <c r="M148" s="638"/>
      <c r="N148" s="638"/>
      <c r="O148" s="638"/>
      <c r="P148" s="639"/>
      <c r="Q148" s="637" t="s">
        <v>242</v>
      </c>
      <c r="R148" s="638"/>
      <c r="S148" s="638"/>
      <c r="T148" s="638"/>
      <c r="U148" s="639"/>
      <c r="V148" s="637" t="s">
        <v>188</v>
      </c>
      <c r="W148" s="638"/>
      <c r="X148" s="638"/>
      <c r="Y148" s="638"/>
      <c r="Z148" s="638"/>
      <c r="AA148" s="639"/>
      <c r="AB148" s="637" t="s">
        <v>227</v>
      </c>
      <c r="AC148" s="638"/>
      <c r="AD148" s="638"/>
      <c r="AE148" s="638"/>
      <c r="AF148" s="638"/>
      <c r="AG148" s="639"/>
      <c r="AH148" s="29"/>
    </row>
    <row r="149" spans="1:36" ht="15" customHeight="1">
      <c r="B149" s="28"/>
      <c r="C149" s="631" t="s">
        <v>243</v>
      </c>
      <c r="D149" s="632"/>
      <c r="E149" s="633"/>
      <c r="F149" s="338"/>
      <c r="G149" s="339"/>
      <c r="H149" s="339"/>
      <c r="I149" s="339"/>
      <c r="J149" s="339"/>
      <c r="K149" s="340"/>
      <c r="L149" s="338"/>
      <c r="M149" s="339"/>
      <c r="N149" s="339"/>
      <c r="O149" s="339"/>
      <c r="P149" s="339"/>
      <c r="Q149" s="631" t="s">
        <v>243</v>
      </c>
      <c r="R149" s="632"/>
      <c r="S149" s="632"/>
      <c r="T149" s="632"/>
      <c r="U149" s="633"/>
      <c r="V149" s="338"/>
      <c r="W149" s="339"/>
      <c r="X149" s="339"/>
      <c r="Y149" s="339"/>
      <c r="Z149" s="339"/>
      <c r="AA149" s="340"/>
      <c r="AB149" s="338"/>
      <c r="AC149" s="339"/>
      <c r="AD149" s="339"/>
      <c r="AE149" s="339"/>
      <c r="AF149" s="339"/>
      <c r="AG149" s="340"/>
      <c r="AH149" s="29"/>
    </row>
    <row r="150" spans="1:36" ht="15" customHeight="1">
      <c r="B150" s="28"/>
      <c r="C150" s="631" t="s">
        <v>238</v>
      </c>
      <c r="D150" s="632"/>
      <c r="E150" s="633"/>
      <c r="F150" s="338"/>
      <c r="G150" s="339"/>
      <c r="H150" s="339"/>
      <c r="I150" s="339"/>
      <c r="J150" s="339"/>
      <c r="K150" s="340"/>
      <c r="L150" s="338"/>
      <c r="M150" s="339"/>
      <c r="N150" s="339"/>
      <c r="O150" s="339"/>
      <c r="P150" s="340"/>
      <c r="Q150" s="631" t="s">
        <v>238</v>
      </c>
      <c r="R150" s="632"/>
      <c r="S150" s="632"/>
      <c r="T150" s="632"/>
      <c r="U150" s="633"/>
      <c r="V150" s="338"/>
      <c r="W150" s="339"/>
      <c r="X150" s="339"/>
      <c r="Y150" s="339"/>
      <c r="Z150" s="339"/>
      <c r="AA150" s="340"/>
      <c r="AB150" s="338"/>
      <c r="AC150" s="339"/>
      <c r="AD150" s="339"/>
      <c r="AE150" s="339"/>
      <c r="AF150" s="339"/>
      <c r="AG150" s="340"/>
      <c r="AH150" s="29"/>
    </row>
    <row r="151" spans="1:36" ht="15" customHeight="1">
      <c r="B151" s="28"/>
      <c r="C151" s="631" t="s">
        <v>107</v>
      </c>
      <c r="D151" s="632"/>
      <c r="E151" s="633"/>
      <c r="F151" s="338"/>
      <c r="G151" s="339"/>
      <c r="H151" s="339"/>
      <c r="I151" s="339"/>
      <c r="J151" s="339"/>
      <c r="K151" s="340"/>
      <c r="L151" s="338"/>
      <c r="M151" s="339"/>
      <c r="N151" s="339"/>
      <c r="O151" s="339"/>
      <c r="P151" s="340"/>
      <c r="Q151" s="631" t="s">
        <v>244</v>
      </c>
      <c r="R151" s="632"/>
      <c r="S151" s="632"/>
      <c r="T151" s="632"/>
      <c r="U151" s="633"/>
      <c r="V151" s="338"/>
      <c r="W151" s="339"/>
      <c r="X151" s="339"/>
      <c r="Y151" s="339"/>
      <c r="Z151" s="339"/>
      <c r="AA151" s="340"/>
      <c r="AB151" s="338"/>
      <c r="AC151" s="339"/>
      <c r="AD151" s="339"/>
      <c r="AE151" s="339"/>
      <c r="AF151" s="339"/>
      <c r="AG151" s="340"/>
      <c r="AH151" s="29"/>
    </row>
    <row r="152" spans="1:36" ht="15" customHeight="1">
      <c r="B152" s="28"/>
      <c r="C152" s="631" t="s">
        <v>245</v>
      </c>
      <c r="D152" s="632"/>
      <c r="E152" s="633"/>
      <c r="F152" s="338"/>
      <c r="G152" s="339"/>
      <c r="H152" s="339"/>
      <c r="I152" s="339"/>
      <c r="J152" s="339"/>
      <c r="K152" s="340"/>
      <c r="L152" s="338"/>
      <c r="M152" s="339"/>
      <c r="N152" s="339"/>
      <c r="O152" s="339"/>
      <c r="P152" s="340"/>
      <c r="Q152" s="634"/>
      <c r="R152" s="635"/>
      <c r="S152" s="635"/>
      <c r="T152" s="635"/>
      <c r="U152" s="636"/>
      <c r="V152" s="338"/>
      <c r="W152" s="339"/>
      <c r="X152" s="339"/>
      <c r="Y152" s="339"/>
      <c r="Z152" s="339"/>
      <c r="AA152" s="340"/>
      <c r="AB152" s="338"/>
      <c r="AC152" s="339"/>
      <c r="AD152" s="339"/>
      <c r="AE152" s="339"/>
      <c r="AF152" s="339"/>
      <c r="AG152" s="340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645" t="s">
        <v>246</v>
      </c>
      <c r="D154" s="646"/>
      <c r="E154" s="646"/>
      <c r="F154" s="646"/>
      <c r="G154" s="646"/>
      <c r="H154" s="646"/>
      <c r="I154" s="646"/>
      <c r="J154" s="646"/>
      <c r="K154" s="646"/>
      <c r="L154" s="647"/>
      <c r="M154" s="631" t="s">
        <v>248</v>
      </c>
      <c r="N154" s="632"/>
      <c r="O154" s="632"/>
      <c r="P154" s="633"/>
      <c r="Q154" s="631" t="s">
        <v>243</v>
      </c>
      <c r="R154" s="632"/>
      <c r="S154" s="632"/>
      <c r="T154" s="632"/>
      <c r="U154" s="633"/>
      <c r="V154" s="338"/>
      <c r="W154" s="339"/>
      <c r="X154" s="340"/>
      <c r="Y154" s="631" t="s">
        <v>253</v>
      </c>
      <c r="Z154" s="632"/>
      <c r="AA154" s="632"/>
      <c r="AB154" s="633"/>
      <c r="AC154" s="338"/>
      <c r="AD154" s="339"/>
      <c r="AE154" s="339"/>
      <c r="AF154" s="339"/>
      <c r="AG154" s="340"/>
      <c r="AH154" s="29"/>
    </row>
    <row r="155" spans="1:36" ht="15" customHeight="1">
      <c r="A155" s="122"/>
      <c r="B155" s="28"/>
      <c r="C155" s="648"/>
      <c r="D155" s="649"/>
      <c r="E155" s="649"/>
      <c r="F155" s="649"/>
      <c r="G155" s="649"/>
      <c r="H155" s="649"/>
      <c r="I155" s="649"/>
      <c r="J155" s="649"/>
      <c r="K155" s="649"/>
      <c r="L155" s="650"/>
      <c r="M155" s="631" t="s">
        <v>247</v>
      </c>
      <c r="N155" s="632"/>
      <c r="O155" s="632"/>
      <c r="P155" s="633"/>
      <c r="Q155" s="631" t="s">
        <v>249</v>
      </c>
      <c r="R155" s="632"/>
      <c r="S155" s="632"/>
      <c r="T155" s="632"/>
      <c r="U155" s="633"/>
      <c r="V155" s="338"/>
      <c r="W155" s="339"/>
      <c r="X155" s="340"/>
      <c r="Y155" s="642" t="s">
        <v>250</v>
      </c>
      <c r="Z155" s="643"/>
      <c r="AA155" s="643"/>
      <c r="AB155" s="643"/>
      <c r="AC155" s="643"/>
      <c r="AD155" s="643"/>
      <c r="AE155" s="643"/>
      <c r="AF155" s="643"/>
      <c r="AG155" s="644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370" t="s">
        <v>251</v>
      </c>
      <c r="D157" s="371"/>
      <c r="E157" s="371"/>
      <c r="F157" s="371"/>
      <c r="G157" s="371"/>
      <c r="H157" s="371"/>
      <c r="I157" s="371"/>
      <c r="J157" s="371"/>
      <c r="K157" s="371"/>
      <c r="L157" s="372"/>
      <c r="M157" s="594" t="s">
        <v>238</v>
      </c>
      <c r="N157" s="594"/>
      <c r="O157" s="594"/>
      <c r="P157" s="594"/>
      <c r="Q157" s="338"/>
      <c r="R157" s="339"/>
      <c r="S157" s="339"/>
      <c r="T157" s="339"/>
      <c r="U157" s="339"/>
      <c r="V157" s="339"/>
      <c r="W157" s="339"/>
      <c r="X157" s="340"/>
      <c r="Y157" s="631" t="s">
        <v>306</v>
      </c>
      <c r="Z157" s="632"/>
      <c r="AA157" s="632"/>
      <c r="AB157" s="633"/>
      <c r="AC157" s="338"/>
      <c r="AD157" s="339"/>
      <c r="AE157" s="339"/>
      <c r="AF157" s="339"/>
      <c r="AG157" s="340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640" t="s">
        <v>252</v>
      </c>
      <c r="D159" s="641"/>
      <c r="E159" s="641"/>
      <c r="F159" s="641"/>
      <c r="G159" s="641"/>
      <c r="H159" s="641"/>
      <c r="I159" s="641"/>
      <c r="J159" s="641"/>
      <c r="K159" s="641"/>
      <c r="L159" s="641"/>
      <c r="M159" s="641"/>
      <c r="N159" s="641"/>
      <c r="O159" s="641"/>
      <c r="P159" s="641"/>
      <c r="Q159" s="641"/>
      <c r="R159" s="641"/>
      <c r="S159" s="641"/>
      <c r="T159" s="641"/>
      <c r="U159" s="641"/>
      <c r="V159" s="641"/>
      <c r="W159" s="641"/>
      <c r="X159" s="641"/>
      <c r="Y159" s="641"/>
      <c r="Z159" s="641"/>
      <c r="AA159" s="641"/>
      <c r="AB159" s="641"/>
      <c r="AC159" s="641"/>
      <c r="AD159" s="641"/>
      <c r="AE159" s="641"/>
      <c r="AF159" s="641"/>
      <c r="AG159" s="641"/>
      <c r="AH159" s="29"/>
    </row>
    <row r="160" spans="1:36" ht="15" customHeight="1">
      <c r="B160" s="28"/>
      <c r="C160" s="634" t="s">
        <v>254</v>
      </c>
      <c r="D160" s="635"/>
      <c r="E160" s="635"/>
      <c r="F160" s="635"/>
      <c r="G160" s="636"/>
      <c r="H160" s="131"/>
      <c r="I160" s="634" t="s">
        <v>260</v>
      </c>
      <c r="J160" s="635"/>
      <c r="K160" s="635"/>
      <c r="L160" s="635"/>
      <c r="M160" s="635"/>
      <c r="N160" s="636"/>
      <c r="O160" s="634"/>
      <c r="P160" s="636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634" t="s">
        <v>255</v>
      </c>
      <c r="D161" s="635"/>
      <c r="E161" s="635"/>
      <c r="F161" s="635"/>
      <c r="G161" s="636"/>
      <c r="H161" s="131"/>
      <c r="I161" s="634" t="s">
        <v>261</v>
      </c>
      <c r="J161" s="635"/>
      <c r="K161" s="635"/>
      <c r="L161" s="635"/>
      <c r="M161" s="635"/>
      <c r="N161" s="636"/>
      <c r="O161" s="634"/>
      <c r="P161" s="636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634" t="s">
        <v>256</v>
      </c>
      <c r="D162" s="635"/>
      <c r="E162" s="635"/>
      <c r="F162" s="635"/>
      <c r="G162" s="636"/>
      <c r="H162" s="131"/>
      <c r="I162" s="634" t="s">
        <v>262</v>
      </c>
      <c r="J162" s="635"/>
      <c r="K162" s="635"/>
      <c r="L162" s="635"/>
      <c r="M162" s="635"/>
      <c r="N162" s="636"/>
      <c r="O162" s="634"/>
      <c r="P162" s="636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634" t="s">
        <v>257</v>
      </c>
      <c r="D163" s="635"/>
      <c r="E163" s="635"/>
      <c r="F163" s="635"/>
      <c r="G163" s="636"/>
      <c r="H163" s="131"/>
      <c r="I163" s="634" t="s">
        <v>263</v>
      </c>
      <c r="J163" s="635"/>
      <c r="K163" s="635"/>
      <c r="L163" s="635"/>
      <c r="M163" s="635"/>
      <c r="N163" s="636"/>
      <c r="O163" s="634"/>
      <c r="P163" s="636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634" t="s">
        <v>258</v>
      </c>
      <c r="D164" s="635"/>
      <c r="E164" s="635"/>
      <c r="F164" s="635"/>
      <c r="G164" s="636"/>
      <c r="H164" s="131"/>
      <c r="I164" s="634" t="s">
        <v>264</v>
      </c>
      <c r="J164" s="635"/>
      <c r="K164" s="635"/>
      <c r="L164" s="635"/>
      <c r="M164" s="635"/>
      <c r="N164" s="636"/>
      <c r="O164" s="634"/>
      <c r="P164" s="636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634" t="s">
        <v>259</v>
      </c>
      <c r="D165" s="635"/>
      <c r="E165" s="635"/>
      <c r="F165" s="635"/>
      <c r="G165" s="636"/>
      <c r="H165" s="131"/>
      <c r="I165" s="634"/>
      <c r="J165" s="635"/>
      <c r="K165" s="635"/>
      <c r="L165" s="635"/>
      <c r="M165" s="635"/>
      <c r="N165" s="636"/>
      <c r="O165" s="634"/>
      <c r="P165" s="636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634"/>
      <c r="D166" s="635"/>
      <c r="E166" s="635"/>
      <c r="F166" s="635"/>
      <c r="G166" s="636"/>
      <c r="H166" s="131"/>
      <c r="I166" s="634" t="s">
        <v>302</v>
      </c>
      <c r="J166" s="635"/>
      <c r="K166" s="635"/>
      <c r="L166" s="635"/>
      <c r="M166" s="635"/>
      <c r="N166" s="636"/>
      <c r="O166" s="634"/>
      <c r="P166" s="636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265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266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sheet="1" objects="1" scenarios="1"/>
  <mergeCells count="250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M144:P144"/>
    <mergeCell ref="Q144:Y144"/>
    <mergeCell ref="M142:P142"/>
    <mergeCell ref="Q142:Y142"/>
    <mergeCell ref="Z142:AG142"/>
    <mergeCell ref="C141:L143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E67:P67"/>
    <mergeCell ref="E68:P68"/>
    <mergeCell ref="C66:AG66"/>
    <mergeCell ref="N58:P58"/>
    <mergeCell ref="Q57:Z58"/>
    <mergeCell ref="J56:P56"/>
    <mergeCell ref="Q59:Z59"/>
    <mergeCell ref="Q60:Z62"/>
    <mergeCell ref="AA60:AG62"/>
    <mergeCell ref="C56:I56"/>
    <mergeCell ref="AA56:AG56"/>
    <mergeCell ref="AA59:AG59"/>
    <mergeCell ref="J57:M57"/>
    <mergeCell ref="N59:P59"/>
    <mergeCell ref="J62:P62"/>
    <mergeCell ref="C62:I62"/>
    <mergeCell ref="C59:D59"/>
    <mergeCell ref="E59:I59"/>
    <mergeCell ref="C60:D60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I42:M42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L45:U45"/>
    <mergeCell ref="D130:AF13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K78:M82"/>
    <mergeCell ref="C113:X113"/>
    <mergeCell ref="L108:Y108"/>
    <mergeCell ref="C121:F124"/>
    <mergeCell ref="C117:F119"/>
    <mergeCell ref="Z119:AC124"/>
    <mergeCell ref="C84:Q90"/>
    <mergeCell ref="Z89:AG89"/>
    <mergeCell ref="R88:W90"/>
    <mergeCell ref="J49:P49"/>
    <mergeCell ref="D47:P47"/>
    <mergeCell ref="Y49:AC49"/>
    <mergeCell ref="V51:AG51"/>
    <mergeCell ref="AA57:AG58"/>
    <mergeCell ref="Q56:Y56"/>
    <mergeCell ref="C64:AG64"/>
    <mergeCell ref="C78:F82"/>
    <mergeCell ref="D75:F76"/>
    <mergeCell ref="C75:C76"/>
    <mergeCell ref="K75:AB76"/>
    <mergeCell ref="V78:AB82"/>
    <mergeCell ref="G78:J82"/>
    <mergeCell ref="AC75:AG76"/>
    <mergeCell ref="AA69:AF70"/>
    <mergeCell ref="C71:D71"/>
    <mergeCell ref="J58:M58"/>
    <mergeCell ref="W69:X70"/>
    <mergeCell ref="S69:V70"/>
    <mergeCell ref="D51:H51"/>
    <mergeCell ref="Q67:AG68"/>
    <mergeCell ref="C58:I58"/>
    <mergeCell ref="C53:AG53"/>
    <mergeCell ref="Q55:AG55"/>
  </mergeCells>
  <phoneticPr fontId="23" type="noConversion"/>
  <conditionalFormatting sqref="B8:O8 B9">
    <cfRule type="expression" dxfId="23" priority="10" stopIfTrue="1">
      <formula>Blanco=TRUE</formula>
    </cfRule>
  </conditionalFormatting>
  <conditionalFormatting sqref="C78:F82">
    <cfRule type="expression" dxfId="22" priority="17" stopIfTrue="1">
      <formula>Blanco=TRUE</formula>
    </cfRule>
  </conditionalFormatting>
  <conditionalFormatting sqref="C56:I56 C58:I58">
    <cfRule type="cellIs" dxfId="21" priority="25" stopIfTrue="1" operator="equal">
      <formula xml:space="preserve"> ""</formula>
    </cfRule>
    <cfRule type="expression" dxfId="20" priority="24" stopIfTrue="1">
      <formula>Blanco=TRUE</formula>
    </cfRule>
  </conditionalFormatting>
  <conditionalFormatting sqref="D36:P36 D45:K45">
    <cfRule type="expression" dxfId="19" priority="5" stopIfTrue="1">
      <formula>$D36=""</formula>
    </cfRule>
    <cfRule type="expression" dxfId="18" priority="4" stopIfTrue="1">
      <formula>Blanco=TRUE</formula>
    </cfRule>
  </conditionalFormatting>
  <conditionalFormatting sqref="G78 S69:AF70">
    <cfRule type="cellIs" dxfId="17" priority="12" stopIfTrue="1" operator="equal">
      <formula>""</formula>
    </cfRule>
  </conditionalFormatting>
  <conditionalFormatting sqref="G78">
    <cfRule type="expression" dxfId="16" priority="11" stopIfTrue="1">
      <formula>Blanco=TRUE</formula>
    </cfRule>
  </conditionalFormatting>
  <conditionalFormatting sqref="J58:P58">
    <cfRule type="expression" dxfId="15" priority="34" stopIfTrue="1">
      <formula>Blanco=TRUE</formula>
    </cfRule>
    <cfRule type="expression" dxfId="14" priority="32" stopIfTrue="1">
      <formula>Grupo&lt;&gt;5</formula>
    </cfRule>
    <cfRule type="cellIs" dxfId="13" priority="33" stopIfTrue="1" operator="equal">
      <formula>""</formula>
    </cfRule>
  </conditionalFormatting>
  <conditionalFormatting sqref="L45:V45 AF45 Q49:AC49 D51:H51">
    <cfRule type="expression" dxfId="12" priority="22" stopIfTrue="1">
      <formula>Blanco=TRUE</formula>
    </cfRule>
    <cfRule type="cellIs" dxfId="11" priority="23" stopIfTrue="1" operator="equal">
      <formula>""</formula>
    </cfRule>
  </conditionalFormatting>
  <conditionalFormatting sqref="O9">
    <cfRule type="expression" dxfId="10" priority="9" stopIfTrue="1">
      <formula>Blanco=TRUE</formula>
    </cfRule>
  </conditionalFormatting>
  <conditionalFormatting sqref="Q40 Y40:AC40 C60 E60 J62:P62">
    <cfRule type="cellIs" dxfId="9" priority="19" stopIfTrue="1" operator="equal">
      <formula xml:space="preserve"> ""</formula>
    </cfRule>
  </conditionalFormatting>
  <conditionalFormatting sqref="Q40 Y40:AG40 C60 E60 J62:P62">
    <cfRule type="expression" dxfId="8" priority="18" stopIfTrue="1">
      <formula>Blanco=TRUE</formula>
    </cfRule>
  </conditionalFormatting>
  <conditionalFormatting sqref="Q60">
    <cfRule type="expression" dxfId="7" priority="26" stopIfTrue="1">
      <formula>Grupo=1</formula>
    </cfRule>
    <cfRule type="cellIs" dxfId="6" priority="27" stopIfTrue="1" operator="equal">
      <formula>""</formula>
    </cfRule>
    <cfRule type="expression" dxfId="5" priority="28" stopIfTrue="1">
      <formula>Blanco=TRUE</formula>
    </cfRule>
  </conditionalFormatting>
  <conditionalFormatting sqref="Q57:Z58">
    <cfRule type="expression" dxfId="4" priority="16" stopIfTrue="1">
      <formula>Campeonato=2</formula>
    </cfRule>
    <cfRule type="expression" dxfId="3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2" priority="7" stopIfTrue="1">
      <formula>Blanco=TRUE</formula>
    </cfRule>
  </conditionalFormatting>
  <conditionalFormatting sqref="AA25 AE25:AG30 AE119:AG124">
    <cfRule type="expression" dxfId="1" priority="8" stopIfTrue="1">
      <formula>$L$15="40 Rallye de Ourense"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" name="Casilla 234">
              <controlPr locked="0" defaultSize="0" autoFill="0" autoLine="0" autoPict="0">
                <anchor moveWithCells="1" sizeWithCells="1">
                  <from>
                    <xdr:col>23</xdr:col>
                    <xdr:colOff>123825</xdr:colOff>
                    <xdr:row>87</xdr:row>
                    <xdr:rowOff>47625</xdr:rowOff>
                  </from>
                  <to>
                    <xdr:col>25</xdr:col>
                    <xdr:colOff>152400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zoomScale="62" zoomScaleNormal="62" workbookViewId="0">
      <selection activeCell="U1" sqref="U1:U1048576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9.28515625" bestFit="1" customWidth="1"/>
    <col min="8" max="8" width="8.140625" bestFit="1" customWidth="1"/>
    <col min="9" max="9" width="8.42578125" customWidth="1"/>
    <col min="10" max="10" width="13.140625" customWidth="1"/>
    <col min="11" max="11" width="11.85546875" bestFit="1" customWidth="1"/>
    <col min="12" max="12" width="12" bestFit="1" customWidth="1"/>
    <col min="13" max="13" width="15.85546875" bestFit="1" customWidth="1"/>
    <col min="14" max="14" width="5.28515625" bestFit="1" customWidth="1"/>
    <col min="15" max="15" width="11" bestFit="1" customWidth="1"/>
    <col min="16" max="16" width="9" bestFit="1" customWidth="1"/>
    <col min="17" max="17" width="5.140625" customWidth="1"/>
    <col min="18" max="18" width="15.28515625" bestFit="1" customWidth="1"/>
    <col min="19" max="19" width="17.42578125" bestFit="1" customWidth="1"/>
    <col min="20" max="20" width="19" customWidth="1"/>
    <col min="21" max="21" width="24.140625" bestFit="1" customWidth="1"/>
    <col min="22" max="22" width="24" customWidth="1"/>
    <col min="23" max="23" width="11.42578125" bestFit="1" customWidth="1"/>
    <col min="24" max="24" width="38.7109375" customWidth="1"/>
  </cols>
  <sheetData>
    <row r="1" spans="1:23" ht="35.25" customHeight="1">
      <c r="A1" s="230" t="s">
        <v>324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</row>
    <row r="2" spans="1:23" s="185" customFormat="1" ht="26.25" customHeight="1">
      <c r="A2" s="182" t="s">
        <v>26</v>
      </c>
      <c r="B2" s="182" t="s">
        <v>325</v>
      </c>
      <c r="C2" s="182" t="s">
        <v>326</v>
      </c>
      <c r="D2" s="182" t="s">
        <v>188</v>
      </c>
      <c r="E2" s="182" t="s">
        <v>337</v>
      </c>
      <c r="F2" s="182" t="s">
        <v>327</v>
      </c>
      <c r="G2" s="182" t="s">
        <v>432</v>
      </c>
      <c r="H2" s="182" t="s">
        <v>328</v>
      </c>
      <c r="I2" s="182" t="s">
        <v>431</v>
      </c>
      <c r="J2" s="182" t="s">
        <v>323</v>
      </c>
      <c r="K2" s="182" t="s">
        <v>329</v>
      </c>
      <c r="L2" s="183" t="s">
        <v>330</v>
      </c>
      <c r="M2" s="182" t="s">
        <v>331</v>
      </c>
      <c r="N2" s="182" t="s">
        <v>332</v>
      </c>
      <c r="O2" s="182" t="s">
        <v>336</v>
      </c>
      <c r="P2" s="182" t="s">
        <v>333</v>
      </c>
      <c r="Q2" s="182" t="s">
        <v>542</v>
      </c>
      <c r="R2" s="182" t="s">
        <v>518</v>
      </c>
      <c r="S2" s="229" t="s">
        <v>521</v>
      </c>
      <c r="T2" s="182" t="s">
        <v>520</v>
      </c>
      <c r="U2" s="184" t="s">
        <v>334</v>
      </c>
      <c r="V2" s="222" t="s">
        <v>492</v>
      </c>
      <c r="W2" s="182" t="s">
        <v>335</v>
      </c>
    </row>
    <row r="3" spans="1:23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'!V45," ",' Boletín de Inscripción '!D45," ",' Boletín de Inscripción '!L45)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>
        <f>PF</f>
        <v>0</v>
      </c>
      <c r="R3" t="str">
        <f>' Boletín de Inscripción '!Q57</f>
        <v/>
      </c>
      <c r="S3">
        <f>' Boletín de Inscripción '!Q60</f>
        <v>0</v>
      </c>
      <c r="T3">
        <f>' Boletín de Inscripción '!AA57</f>
        <v>0</v>
      </c>
      <c r="U3">
        <f>' Boletín de Inscripción '!J62</f>
        <v>0</v>
      </c>
      <c r="V3" t="b">
        <v>1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66" bestFit="1" customWidth="1"/>
    <col min="2" max="2" width="10.42578125" style="66" bestFit="1" customWidth="1"/>
    <col min="3" max="3" width="10.7109375" style="66" bestFit="1" customWidth="1"/>
    <col min="4" max="4" width="15.28515625" style="66" bestFit="1" customWidth="1"/>
    <col min="5" max="5" width="19.85546875" style="66" bestFit="1" customWidth="1"/>
    <col min="6" max="6" width="21.85546875" style="66" bestFit="1" customWidth="1"/>
    <col min="7" max="7" width="27.42578125" style="66" bestFit="1" customWidth="1"/>
    <col min="8" max="8" width="18.85546875" style="66" bestFit="1" customWidth="1"/>
    <col min="9" max="9" width="15.42578125" style="66" bestFit="1" customWidth="1"/>
    <col min="10" max="10" width="14" style="66" bestFit="1" customWidth="1"/>
    <col min="11" max="11" width="21.85546875" style="66" bestFit="1" customWidth="1"/>
    <col min="12" max="12" width="18.85546875" style="66" customWidth="1"/>
    <col min="13" max="13" width="16.7109375" style="66" bestFit="1" customWidth="1"/>
    <col min="14" max="14" width="16.42578125" style="66" bestFit="1" customWidth="1"/>
    <col min="15" max="16" width="17" style="66" bestFit="1" customWidth="1"/>
    <col min="17" max="17" width="12.42578125" style="66" bestFit="1" customWidth="1"/>
    <col min="18" max="18" width="13.42578125" style="66" bestFit="1" customWidth="1"/>
    <col min="19" max="19" width="10" style="66" bestFit="1" customWidth="1"/>
    <col min="20" max="20" width="14.42578125" style="66" bestFit="1" customWidth="1"/>
    <col min="21" max="21" width="16.42578125" style="66" bestFit="1" customWidth="1"/>
    <col min="22" max="22" width="23.7109375" style="66" customWidth="1"/>
    <col min="23" max="23" width="13.42578125" style="66" bestFit="1" customWidth="1"/>
    <col min="24" max="24" width="10.42578125" style="66" bestFit="1" customWidth="1"/>
    <col min="25" max="25" width="8.7109375" style="66" bestFit="1" customWidth="1"/>
    <col min="26" max="26" width="16.28515625" style="66" customWidth="1"/>
    <col min="27" max="27" width="13.42578125" style="66" bestFit="1" customWidth="1"/>
    <col min="28" max="28" width="11.28515625" style="66" bestFit="1" customWidth="1"/>
    <col min="29" max="29" width="14.140625" style="66" bestFit="1" customWidth="1"/>
    <col min="30" max="31" width="11.42578125" style="66" bestFit="1" customWidth="1"/>
    <col min="32" max="32" width="7.28515625" style="66" bestFit="1" customWidth="1"/>
    <col min="33" max="33" width="8.140625" style="66" bestFit="1" customWidth="1"/>
    <col min="34" max="34" width="11.85546875" style="66" bestFit="1" customWidth="1"/>
    <col min="35" max="35" width="18" style="66" bestFit="1" customWidth="1"/>
    <col min="36" max="36" width="18.28515625" style="66" bestFit="1" customWidth="1"/>
    <col min="37" max="37" width="29.140625" style="66" bestFit="1" customWidth="1"/>
    <col min="38" max="38" width="15.28515625" style="66" bestFit="1" customWidth="1"/>
    <col min="39" max="39" width="12.28515625" style="66" bestFit="1" customWidth="1"/>
    <col min="40" max="40" width="10.42578125" style="66" bestFit="1" customWidth="1"/>
    <col min="41" max="41" width="13" style="66" bestFit="1" customWidth="1"/>
    <col min="42" max="42" width="15.42578125" style="66" bestFit="1" customWidth="1"/>
    <col min="43" max="43" width="13.140625" style="66" bestFit="1" customWidth="1"/>
    <col min="44" max="44" width="16.42578125" style="66" bestFit="1" customWidth="1"/>
    <col min="45" max="46" width="13.42578125" style="66" bestFit="1" customWidth="1"/>
    <col min="47" max="47" width="9.140625" style="66" bestFit="1" customWidth="1"/>
    <col min="48" max="48" width="10" style="66" bestFit="1" customWidth="1"/>
    <col min="49" max="49" width="9.140625" style="66" bestFit="1" customWidth="1"/>
    <col min="50" max="50" width="11.7109375" style="66" bestFit="1" customWidth="1"/>
    <col min="51" max="51" width="10.28515625" style="66" customWidth="1"/>
    <col min="52" max="52" width="7.85546875" style="66" bestFit="1" customWidth="1"/>
    <col min="53" max="53" width="14.28515625" style="66" bestFit="1" customWidth="1"/>
    <col min="54" max="54" width="5.42578125" style="66" bestFit="1" customWidth="1"/>
    <col min="55" max="55" width="5.140625" style="66" bestFit="1" customWidth="1"/>
    <col min="56" max="56" width="12" style="66" bestFit="1" customWidth="1"/>
    <col min="57" max="62" width="7.42578125" style="66" bestFit="1" customWidth="1"/>
    <col min="63" max="65" width="7.28515625" style="66" bestFit="1" customWidth="1"/>
    <col min="66" max="66" width="7.85546875" style="66" bestFit="1" customWidth="1"/>
    <col min="67" max="67" width="9.28515625" style="66" bestFit="1" customWidth="1"/>
    <col min="68" max="68" width="8.85546875" style="66" bestFit="1" customWidth="1"/>
    <col min="69" max="69" width="5.28515625" style="66" bestFit="1" customWidth="1"/>
    <col min="70" max="70" width="11.28515625" style="66" bestFit="1" customWidth="1"/>
    <col min="71" max="71" width="17" style="66" bestFit="1" customWidth="1"/>
    <col min="72" max="72" width="6.42578125" style="66" bestFit="1" customWidth="1"/>
    <col min="73" max="73" width="6" style="66" bestFit="1" customWidth="1"/>
    <col min="74" max="74" width="6.42578125" style="66" bestFit="1" customWidth="1"/>
    <col min="75" max="75" width="6.140625" style="66" bestFit="1" customWidth="1"/>
    <col min="76" max="76" width="6.7109375" style="66" bestFit="1" customWidth="1"/>
    <col min="77" max="77" width="6.140625" style="66" bestFit="1" customWidth="1"/>
    <col min="78" max="78" width="9.7109375" style="66" bestFit="1" customWidth="1"/>
    <col min="79" max="79" width="12.85546875" style="66" bestFit="1" customWidth="1"/>
    <col min="80" max="80" width="14.7109375" style="66" bestFit="1" customWidth="1"/>
    <col min="81" max="81" width="7.42578125" style="66" bestFit="1" customWidth="1"/>
    <col min="82" max="82" width="9.42578125" style="66" bestFit="1" customWidth="1"/>
    <col min="83" max="83" width="9.7109375" style="66" bestFit="1" customWidth="1"/>
    <col min="84" max="84" width="12.85546875" style="66" bestFit="1" customWidth="1"/>
    <col min="85" max="85" width="14.7109375" style="66" bestFit="1" customWidth="1"/>
    <col min="86" max="86" width="7.42578125" style="66" bestFit="1" customWidth="1"/>
    <col min="87" max="87" width="9.42578125" style="66" bestFit="1" customWidth="1"/>
    <col min="88" max="88" width="9.7109375" style="66" bestFit="1" customWidth="1"/>
    <col min="89" max="89" width="12.85546875" style="66" bestFit="1" customWidth="1"/>
    <col min="90" max="90" width="14.7109375" style="66" bestFit="1" customWidth="1"/>
    <col min="91" max="91" width="7.42578125" style="66" bestFit="1" customWidth="1"/>
    <col min="92" max="92" width="9.42578125" style="66" bestFit="1" customWidth="1"/>
    <col min="93" max="93" width="9.7109375" style="66" bestFit="1" customWidth="1"/>
    <col min="94" max="94" width="12.85546875" style="66" bestFit="1" customWidth="1"/>
    <col min="95" max="95" width="14.7109375" style="66" bestFit="1" customWidth="1"/>
    <col min="96" max="96" width="7.42578125" style="66" bestFit="1" customWidth="1"/>
    <col min="97" max="97" width="9.42578125" style="66" bestFit="1" customWidth="1"/>
    <col min="98" max="98" width="9.7109375" style="66" bestFit="1" customWidth="1"/>
    <col min="99" max="99" width="12.85546875" style="66" bestFit="1" customWidth="1"/>
    <col min="100" max="100" width="14.7109375" style="66" bestFit="1" customWidth="1"/>
    <col min="101" max="101" width="7.42578125" style="66" bestFit="1" customWidth="1"/>
    <col min="102" max="102" width="9.42578125" style="66" bestFit="1" customWidth="1"/>
    <col min="103" max="103" width="9.7109375" style="66" bestFit="1" customWidth="1"/>
    <col min="104" max="104" width="12.85546875" style="66" bestFit="1" customWidth="1"/>
    <col min="105" max="105" width="14.7109375" style="66" bestFit="1" customWidth="1"/>
    <col min="106" max="106" width="7.42578125" style="66" bestFit="1" customWidth="1"/>
    <col min="107" max="107" width="9.42578125" style="66" bestFit="1" customWidth="1"/>
    <col min="108" max="108" width="9.7109375" style="66" bestFit="1" customWidth="1"/>
    <col min="109" max="109" width="12.85546875" style="66" bestFit="1" customWidth="1"/>
    <col min="110" max="110" width="14.7109375" style="66" bestFit="1" customWidth="1"/>
    <col min="111" max="111" width="7.42578125" style="66" bestFit="1" customWidth="1"/>
    <col min="112" max="112" width="9.42578125" style="66" bestFit="1" customWidth="1"/>
    <col min="113" max="113" width="9.7109375" style="66" bestFit="1" customWidth="1"/>
    <col min="114" max="114" width="12.85546875" style="66" bestFit="1" customWidth="1"/>
    <col min="115" max="115" width="14.7109375" style="66" bestFit="1" customWidth="1"/>
    <col min="116" max="16384" width="11.4257812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 -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/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45516</v>
      </c>
      <c r="BQ2" s="117">
        <f ca="1">IF(' Boletín de Inscripción '!W28="",NOW(),' Boletín de Inscripción '!W28)</f>
        <v>45516.477139236114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7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7109375" style="26" hidden="1" customWidth="1"/>
    <col min="3" max="3" width="9.7109375" style="26" customWidth="1"/>
    <col min="4" max="4" width="13.7109375" style="26" customWidth="1"/>
    <col min="5" max="5" width="6.28515625" style="26" customWidth="1"/>
    <col min="6" max="6" width="13.7109375" style="26" customWidth="1"/>
    <col min="7" max="8" width="8.7109375" style="26" customWidth="1"/>
    <col min="9" max="15" width="4.7109375" style="26" customWidth="1"/>
    <col min="16" max="16" width="3.7109375" style="32" hidden="1" customWidth="1"/>
    <col min="17" max="17" width="4.140625" style="32" hidden="1" customWidth="1"/>
    <col min="18" max="26" width="11.42578125" style="32" hidden="1" customWidth="1"/>
    <col min="27" max="31" width="11.42578125" style="33" hidden="1" customWidth="1"/>
    <col min="32" max="162" width="11.42578125" style="31" hidden="1" customWidth="1"/>
    <col min="163" max="163" width="7.7109375" style="31" hidden="1" customWidth="1"/>
    <col min="164" max="16384" width="11.4257812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51" t="s">
        <v>450</v>
      </c>
      <c r="F2" s="651"/>
      <c r="G2" s="651"/>
      <c r="H2" s="651"/>
      <c r="I2" s="651"/>
      <c r="J2" s="651"/>
      <c r="K2" s="651"/>
      <c r="L2" s="651"/>
      <c r="M2" s="651"/>
      <c r="N2" s="651"/>
      <c r="O2" s="652"/>
      <c r="P2" s="48"/>
    </row>
    <row r="3" spans="1:16" ht="60" customHeight="1">
      <c r="A3" s="47"/>
      <c r="B3" s="655"/>
      <c r="C3" s="656"/>
      <c r="D3" s="39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4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57" t="s">
        <v>52</v>
      </c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9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71">
        <v>1</v>
      </c>
      <c r="D7" s="668" t="s">
        <v>33</v>
      </c>
      <c r="E7" s="669"/>
      <c r="F7" s="669"/>
      <c r="G7" s="669"/>
      <c r="H7" s="669"/>
      <c r="I7" s="669"/>
      <c r="J7" s="669"/>
      <c r="K7" s="669"/>
      <c r="L7" s="669"/>
      <c r="M7" s="669"/>
      <c r="N7" s="670"/>
      <c r="O7" s="27"/>
      <c r="P7" s="48"/>
    </row>
    <row r="8" spans="1:16" ht="12" customHeight="1">
      <c r="A8" s="47"/>
      <c r="B8" s="25"/>
      <c r="C8" s="667"/>
      <c r="D8" s="663"/>
      <c r="E8" s="664"/>
      <c r="F8" s="664"/>
      <c r="G8" s="664"/>
      <c r="H8" s="664"/>
      <c r="I8" s="664"/>
      <c r="J8" s="664"/>
      <c r="K8" s="664"/>
      <c r="L8" s="664"/>
      <c r="M8" s="664"/>
      <c r="N8" s="665"/>
      <c r="O8" s="27"/>
      <c r="P8" s="48"/>
    </row>
    <row r="9" spans="1:16" ht="12" customHeight="1">
      <c r="A9" s="47"/>
      <c r="B9" s="25"/>
      <c r="C9" s="666">
        <v>2</v>
      </c>
      <c r="D9" s="660" t="s">
        <v>32</v>
      </c>
      <c r="E9" s="661"/>
      <c r="F9" s="661"/>
      <c r="G9" s="661"/>
      <c r="H9" s="661"/>
      <c r="I9" s="661"/>
      <c r="J9" s="661"/>
      <c r="K9" s="661"/>
      <c r="L9" s="661"/>
      <c r="M9" s="661"/>
      <c r="N9" s="662"/>
      <c r="O9" s="27"/>
      <c r="P9" s="48"/>
    </row>
    <row r="10" spans="1:16" ht="12" customHeight="1">
      <c r="A10" s="47"/>
      <c r="B10" s="25"/>
      <c r="C10" s="667"/>
      <c r="D10" s="663"/>
      <c r="E10" s="664"/>
      <c r="F10" s="664"/>
      <c r="G10" s="664"/>
      <c r="H10" s="664"/>
      <c r="I10" s="664"/>
      <c r="J10" s="664"/>
      <c r="K10" s="664"/>
      <c r="L10" s="664"/>
      <c r="M10" s="664"/>
      <c r="N10" s="665"/>
      <c r="O10" s="27"/>
      <c r="P10" s="48"/>
    </row>
    <row r="11" spans="1:16" ht="12" customHeight="1">
      <c r="A11" s="47"/>
      <c r="B11" s="25"/>
      <c r="C11" s="666">
        <v>3</v>
      </c>
      <c r="D11" s="660" t="s">
        <v>34</v>
      </c>
      <c r="E11" s="661"/>
      <c r="F11" s="661"/>
      <c r="G11" s="661"/>
      <c r="H11" s="661"/>
      <c r="I11" s="661"/>
      <c r="J11" s="661"/>
      <c r="K11" s="661"/>
      <c r="L11" s="661"/>
      <c r="M11" s="661"/>
      <c r="N11" s="662"/>
      <c r="O11" s="27"/>
      <c r="P11" s="48"/>
    </row>
    <row r="12" spans="1:16" ht="12" customHeight="1" thickBot="1">
      <c r="A12" s="47"/>
      <c r="B12" s="25"/>
      <c r="C12" s="675"/>
      <c r="D12" s="688"/>
      <c r="E12" s="689"/>
      <c r="F12" s="689"/>
      <c r="G12" s="689"/>
      <c r="H12" s="689"/>
      <c r="I12" s="689"/>
      <c r="J12" s="689"/>
      <c r="K12" s="689"/>
      <c r="L12" s="689"/>
      <c r="M12" s="689"/>
      <c r="N12" s="690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76" t="s">
        <v>303</v>
      </c>
      <c r="D14" s="676"/>
      <c r="E14" s="676"/>
      <c r="F14" s="676"/>
      <c r="G14" s="676"/>
      <c r="H14" s="676"/>
      <c r="I14" s="676"/>
      <c r="J14" s="676"/>
      <c r="K14" s="676"/>
      <c r="L14" s="676"/>
      <c r="M14" s="676"/>
      <c r="N14" s="676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7</v>
      </c>
      <c r="D16" s="171">
        <f>VLOOKUP(C16,' Datos de Organizadores '!A3:M14,11)</f>
        <v>45556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78" t="s">
        <v>27</v>
      </c>
      <c r="D17" s="679"/>
      <c r="E17" s="679"/>
      <c r="F17" s="679"/>
      <c r="G17" s="679"/>
      <c r="H17" s="679"/>
      <c r="I17" s="679"/>
      <c r="J17" s="679"/>
      <c r="K17" s="679"/>
      <c r="L17" s="679"/>
      <c r="M17" s="679"/>
      <c r="N17" s="680"/>
      <c r="O17" s="31"/>
      <c r="P17" s="48"/>
    </row>
    <row r="18" spans="1:16" ht="24.6" customHeight="1">
      <c r="A18" s="47"/>
      <c r="B18" s="657" t="str">
        <f>VLOOKUP(C16,' Datos de Organizadores '!A3:J16,2)</f>
        <v>VII SUBIDA A BERJA</v>
      </c>
      <c r="C18" s="658"/>
      <c r="D18" s="658"/>
      <c r="E18" s="658"/>
      <c r="F18" s="658"/>
      <c r="G18" s="658"/>
      <c r="H18" s="658"/>
      <c r="I18" s="658"/>
      <c r="J18" s="658"/>
      <c r="K18" s="658"/>
      <c r="L18" s="658"/>
      <c r="M18" s="658"/>
      <c r="N18" s="658"/>
      <c r="O18" s="659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84" t="s">
        <v>25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5"/>
      <c r="O20" s="31"/>
      <c r="P20" s="48"/>
    </row>
    <row r="21" spans="1:16" ht="18" customHeight="1">
      <c r="A21" s="47"/>
      <c r="B21" s="691" t="s">
        <v>49</v>
      </c>
      <c r="C21" s="45" t="s">
        <v>46</v>
      </c>
      <c r="D21" s="677" t="str">
        <f>VLOOKUP(C16,' Datos de Organizadores '!A3:J16,3)</f>
        <v>ESCUDERIA NEJITE RACING</v>
      </c>
      <c r="E21" s="677"/>
      <c r="F21" s="677"/>
      <c r="G21" s="677"/>
      <c r="H21" s="677"/>
      <c r="I21" s="677"/>
      <c r="J21" s="677"/>
      <c r="K21" s="677"/>
      <c r="L21" s="677"/>
      <c r="M21" s="677"/>
      <c r="N21" s="677"/>
      <c r="O21" s="677"/>
      <c r="P21" s="48"/>
    </row>
    <row r="22" spans="1:16" ht="18" customHeight="1">
      <c r="A22" s="47"/>
      <c r="B22" s="691"/>
      <c r="C22" s="45" t="s">
        <v>2</v>
      </c>
      <c r="D22" s="677" t="str">
        <f>VLOOKUP(C16,' Datos de Organizadores '!A3:J16,4)</f>
        <v>C/ ORTIZ DE VILLAJOS, 7</v>
      </c>
      <c r="E22" s="677"/>
      <c r="F22" s="677"/>
      <c r="G22" s="677"/>
      <c r="H22" s="677"/>
      <c r="I22" s="677"/>
      <c r="J22" s="677"/>
      <c r="K22" s="677"/>
      <c r="L22" s="677"/>
      <c r="M22" s="677"/>
      <c r="N22" s="677"/>
      <c r="O22" s="677"/>
      <c r="P22" s="48"/>
    </row>
    <row r="23" spans="1:16" ht="18" customHeight="1">
      <c r="A23" s="47"/>
      <c r="B23" s="691"/>
      <c r="C23" s="45" t="s">
        <v>47</v>
      </c>
      <c r="D23" s="41">
        <f>VLOOKUP(C16,' Datos de Organizadores '!A3:J16,5)</f>
        <v>4760</v>
      </c>
      <c r="E23" s="43" t="s">
        <v>23</v>
      </c>
      <c r="F23" s="692" t="str">
        <f>VLOOKUP(C16,' Datos de Organizadores '!A3:J16,6)</f>
        <v>BERJA</v>
      </c>
      <c r="G23" s="692"/>
      <c r="H23" s="692"/>
      <c r="I23" s="692"/>
      <c r="J23" s="692"/>
      <c r="K23" s="692"/>
      <c r="L23" s="692"/>
      <c r="M23" s="692"/>
      <c r="N23" s="692"/>
      <c r="O23" s="692"/>
      <c r="P23" s="48"/>
    </row>
    <row r="24" spans="1:16" ht="18" customHeight="1">
      <c r="A24" s="47"/>
      <c r="B24" s="691"/>
      <c r="C24" s="45" t="s">
        <v>30</v>
      </c>
      <c r="D24" s="692" t="str">
        <f>IF(VLOOKUP($C$16,' Datos de Organizadores '!$A$3:$J$16,7)&lt;&gt;0,"("&amp;(VLOOKUP($C$16,' Datos de Organizadores '!$A$3:$J$16,7)&amp;")"),"")</f>
        <v>(ALMERIA)</v>
      </c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48"/>
    </row>
    <row r="25" spans="1:16" ht="18" customHeight="1">
      <c r="A25" s="47"/>
      <c r="B25" s="691"/>
      <c r="C25" s="45" t="s">
        <v>19</v>
      </c>
      <c r="D25" s="42" t="str">
        <f>VLOOKUP(C16,' Datos de Organizadores '!A3:J16,8)</f>
        <v>635 414 818</v>
      </c>
      <c r="E25" s="44" t="s">
        <v>275</v>
      </c>
      <c r="F25" s="42">
        <f>VLOOKUP(C16,' Datos de Organizadores '!A3:J14,9)</f>
        <v>0</v>
      </c>
      <c r="G25" s="44" t="s">
        <v>20</v>
      </c>
      <c r="H25" s="686" t="str">
        <f>VLOOKUP(C16,' Datos de Organizadores '!A3:J16,10)</f>
        <v>inscripciones@faa.net</v>
      </c>
      <c r="I25" s="687"/>
      <c r="J25" s="687"/>
      <c r="K25" s="687"/>
      <c r="L25" s="687"/>
      <c r="M25" s="687"/>
      <c r="N25" s="687"/>
      <c r="O25" s="687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81" t="s">
        <v>17</v>
      </c>
      <c r="D27" s="682"/>
      <c r="E27" s="682"/>
      <c r="F27" s="682"/>
      <c r="G27" s="682"/>
      <c r="H27" s="682"/>
      <c r="I27" s="682"/>
      <c r="J27" s="682"/>
      <c r="K27" s="682"/>
      <c r="L27" s="682"/>
      <c r="M27" s="682"/>
      <c r="N27" s="683"/>
      <c r="O27" s="31"/>
      <c r="P27" s="48"/>
    </row>
    <row r="28" spans="1:16" ht="20.100000000000001" customHeight="1">
      <c r="A28" s="47"/>
      <c r="B28" s="703" t="s">
        <v>50</v>
      </c>
      <c r="C28" s="672" t="s">
        <v>18</v>
      </c>
      <c r="D28" s="672"/>
      <c r="E28" s="672"/>
      <c r="F28" s="672"/>
      <c r="G28" s="672"/>
      <c r="H28" s="672"/>
      <c r="I28" s="673"/>
      <c r="J28" s="674" t="s">
        <v>192</v>
      </c>
      <c r="K28" s="674"/>
      <c r="L28" s="674"/>
      <c r="M28" s="674" t="s">
        <v>193</v>
      </c>
      <c r="N28" s="674"/>
      <c r="O28" s="674"/>
      <c r="P28" s="48"/>
    </row>
    <row r="29" spans="1:16" ht="20.100000000000001" customHeight="1">
      <c r="A29" s="47"/>
      <c r="B29" s="703"/>
      <c r="C29" s="698" t="s">
        <v>226</v>
      </c>
      <c r="D29" s="699"/>
      <c r="E29" s="699"/>
      <c r="F29" s="699"/>
      <c r="G29" s="699"/>
      <c r="H29" s="699"/>
      <c r="I29" s="699"/>
      <c r="J29" s="705">
        <f>VLOOKUP($C$16,' Datos de Organizadores '!$A$3:$M$16,13)</f>
        <v>145</v>
      </c>
      <c r="K29" s="706"/>
      <c r="L29" s="706"/>
      <c r="M29" s="705">
        <f>Derechos1+50</f>
        <v>195</v>
      </c>
      <c r="N29" s="706"/>
      <c r="O29" s="706"/>
      <c r="P29" s="48"/>
    </row>
    <row r="30" spans="1:16" ht="18" hidden="1" customHeight="1">
      <c r="A30" s="47"/>
      <c r="B30" s="703"/>
      <c r="C30" s="700" t="s">
        <v>48</v>
      </c>
      <c r="D30" s="700"/>
      <c r="E30" s="700"/>
      <c r="F30" s="700"/>
      <c r="G30" s="700"/>
      <c r="H30" s="700"/>
      <c r="I30" s="700"/>
      <c r="J30" s="705">
        <v>0</v>
      </c>
      <c r="K30" s="706"/>
      <c r="L30" s="706"/>
      <c r="M30" s="706"/>
      <c r="N30" s="706"/>
      <c r="O30" s="706"/>
      <c r="P30" s="48"/>
    </row>
    <row r="31" spans="1:16" ht="18" customHeight="1">
      <c r="A31" s="47"/>
      <c r="B31" s="703"/>
      <c r="C31" s="700" t="s">
        <v>272</v>
      </c>
      <c r="D31" s="700"/>
      <c r="E31" s="700"/>
      <c r="F31" s="700"/>
      <c r="G31" s="700"/>
      <c r="H31" s="700"/>
      <c r="I31" s="700"/>
      <c r="J31" s="707">
        <f>VLOOKUP($C$16,' Datos de Organizadores '!$A$3:$M$16,12)</f>
        <v>45548</v>
      </c>
      <c r="K31" s="707"/>
      <c r="L31" s="708"/>
      <c r="M31" s="695"/>
      <c r="N31" s="696"/>
      <c r="O31" s="697"/>
      <c r="P31" s="48"/>
    </row>
    <row r="32" spans="1:16" ht="18" hidden="1" customHeight="1">
      <c r="A32" s="47"/>
      <c r="B32" s="703"/>
      <c r="C32" s="700"/>
      <c r="D32" s="700"/>
      <c r="E32" s="700"/>
      <c r="F32" s="700"/>
      <c r="G32" s="700"/>
      <c r="H32" s="700"/>
      <c r="I32" s="700"/>
      <c r="J32" s="704">
        <v>0</v>
      </c>
      <c r="K32" s="704"/>
      <c r="L32" s="705"/>
      <c r="M32" s="695"/>
      <c r="N32" s="696"/>
      <c r="O32" s="697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>
      <c r="A34" s="47"/>
      <c r="B34" s="701" t="s">
        <v>51</v>
      </c>
      <c r="C34" s="702"/>
      <c r="D34" s="702"/>
      <c r="E34" s="702"/>
      <c r="F34" s="702"/>
      <c r="G34" s="702"/>
      <c r="H34" s="67" t="s">
        <v>268</v>
      </c>
      <c r="I34" s="693" t="s">
        <v>271</v>
      </c>
      <c r="J34" s="694"/>
      <c r="K34" s="68" t="s">
        <v>270</v>
      </c>
      <c r="L34" s="693" t="s">
        <v>269</v>
      </c>
      <c r="M34" s="694"/>
      <c r="N34" s="694"/>
      <c r="O34" s="694"/>
      <c r="P34" s="4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40" zoomScaleNormal="140" workbookViewId="0">
      <pane xSplit="2" ySplit="2" topLeftCell="J3" activePane="bottomRight" state="frozen"/>
      <selection pane="topRight" activeCell="C1" sqref="C1"/>
      <selection pane="bottomLeft" activeCell="A3" sqref="A3"/>
      <selection pane="bottomRight" activeCell="M10" sqref="M10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35" customWidth="1"/>
    <col min="17" max="17" width="11.7109375" style="36" customWidth="1"/>
    <col min="18" max="19" width="11.7109375" style="35" customWidth="1"/>
    <col min="20" max="21" width="11.7109375" customWidth="1"/>
    <col min="22" max="22" width="11.42578125" style="152" customWidth="1"/>
    <col min="23" max="23" width="12.28515625" style="152" bestFit="1" customWidth="1"/>
  </cols>
  <sheetData>
    <row r="1" spans="1:23" ht="30" customHeight="1">
      <c r="A1" s="709" t="s">
        <v>35</v>
      </c>
      <c r="B1" s="709"/>
      <c r="C1" s="709"/>
      <c r="D1" s="709"/>
      <c r="E1" s="709"/>
      <c r="F1" s="709"/>
      <c r="G1" s="709"/>
      <c r="H1" s="709"/>
      <c r="I1" s="709"/>
      <c r="J1" s="709"/>
      <c r="K1" s="710" t="s">
        <v>172</v>
      </c>
      <c r="L1" s="711"/>
      <c r="M1" s="712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304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35" t="s">
        <v>543</v>
      </c>
      <c r="C3" s="235" t="s">
        <v>308</v>
      </c>
      <c r="D3" s="236" t="s">
        <v>309</v>
      </c>
      <c r="E3" s="237" t="s">
        <v>310</v>
      </c>
      <c r="F3" s="238" t="s">
        <v>311</v>
      </c>
      <c r="G3" s="238" t="s">
        <v>312</v>
      </c>
      <c r="H3" s="239" t="s">
        <v>316</v>
      </c>
      <c r="I3" s="240"/>
      <c r="J3" s="241" t="s">
        <v>538</v>
      </c>
      <c r="K3" s="242">
        <v>45353</v>
      </c>
      <c r="L3" s="243">
        <f>K3-8</f>
        <v>45345</v>
      </c>
      <c r="M3" s="244">
        <v>195</v>
      </c>
      <c r="N3" s="161"/>
      <c r="O3" s="161"/>
      <c r="P3" s="160">
        <f>' Derechos de Inscripción '!C16</f>
        <v>7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45" t="s">
        <v>544</v>
      </c>
      <c r="C4" s="245" t="s">
        <v>524</v>
      </c>
      <c r="D4" s="245" t="s">
        <v>525</v>
      </c>
      <c r="E4" s="246">
        <v>11600</v>
      </c>
      <c r="F4" s="246" t="s">
        <v>454</v>
      </c>
      <c r="G4" s="246" t="s">
        <v>312</v>
      </c>
      <c r="H4" s="246">
        <v>639170900</v>
      </c>
      <c r="I4" s="246"/>
      <c r="J4" s="241" t="s">
        <v>538</v>
      </c>
      <c r="K4" s="242">
        <v>45367</v>
      </c>
      <c r="L4" s="243">
        <f t="shared" ref="L4:L6" si="0">K4-8</f>
        <v>45359</v>
      </c>
      <c r="M4" s="246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247" t="s">
        <v>451</v>
      </c>
      <c r="C5" s="248" t="s">
        <v>533</v>
      </c>
      <c r="D5" s="248" t="s">
        <v>534</v>
      </c>
      <c r="E5" s="248" t="s">
        <v>535</v>
      </c>
      <c r="F5" s="248" t="s">
        <v>454</v>
      </c>
      <c r="G5" s="248" t="s">
        <v>312</v>
      </c>
      <c r="H5" s="248" t="s">
        <v>536</v>
      </c>
      <c r="I5" s="248"/>
      <c r="J5" s="241" t="s">
        <v>538</v>
      </c>
      <c r="K5" s="242">
        <v>45409</v>
      </c>
      <c r="L5" s="243">
        <f t="shared" si="0"/>
        <v>45401</v>
      </c>
      <c r="M5" s="249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50" t="s">
        <v>545</v>
      </c>
      <c r="C6" s="250" t="s">
        <v>351</v>
      </c>
      <c r="D6" s="250" t="s">
        <v>352</v>
      </c>
      <c r="E6" s="241">
        <v>23680</v>
      </c>
      <c r="F6" s="238" t="s">
        <v>353</v>
      </c>
      <c r="G6" s="241" t="s">
        <v>354</v>
      </c>
      <c r="H6" s="241">
        <v>615050713</v>
      </c>
      <c r="I6" s="241"/>
      <c r="J6" s="241" t="s">
        <v>538</v>
      </c>
      <c r="K6" s="242">
        <v>45430</v>
      </c>
      <c r="L6" s="243">
        <f t="shared" si="0"/>
        <v>45422</v>
      </c>
      <c r="M6" s="244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35" t="s">
        <v>546</v>
      </c>
      <c r="C7" s="248" t="s">
        <v>360</v>
      </c>
      <c r="D7" s="248" t="s">
        <v>361</v>
      </c>
      <c r="E7" s="248" t="s">
        <v>362</v>
      </c>
      <c r="F7" s="248" t="s">
        <v>363</v>
      </c>
      <c r="G7" s="248" t="s">
        <v>364</v>
      </c>
      <c r="H7" s="248" t="s">
        <v>365</v>
      </c>
      <c r="I7" s="248"/>
      <c r="J7" s="241" t="s">
        <v>538</v>
      </c>
      <c r="K7" s="242">
        <v>45458</v>
      </c>
      <c r="L7" s="243">
        <f t="shared" ref="L7:L12" si="1">K7-8</f>
        <v>45450</v>
      </c>
      <c r="M7" s="244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50" t="s">
        <v>547</v>
      </c>
      <c r="C8" s="250" t="s">
        <v>367</v>
      </c>
      <c r="D8" s="250" t="s">
        <v>368</v>
      </c>
      <c r="E8" s="241">
        <v>29566</v>
      </c>
      <c r="F8" s="241" t="s">
        <v>369</v>
      </c>
      <c r="G8" s="241" t="s">
        <v>364</v>
      </c>
      <c r="H8" s="241" t="s">
        <v>370</v>
      </c>
      <c r="I8" s="241"/>
      <c r="J8" s="241" t="s">
        <v>538</v>
      </c>
      <c r="K8" s="260">
        <v>45535</v>
      </c>
      <c r="L8" s="243">
        <f t="shared" si="1"/>
        <v>45527</v>
      </c>
      <c r="M8" s="244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50" t="s">
        <v>550</v>
      </c>
      <c r="C9" s="253" t="s">
        <v>551</v>
      </c>
      <c r="D9" s="253" t="s">
        <v>552</v>
      </c>
      <c r="E9" s="254">
        <v>4760</v>
      </c>
      <c r="F9" s="254" t="s">
        <v>553</v>
      </c>
      <c r="G9" s="254" t="s">
        <v>215</v>
      </c>
      <c r="H9" s="254" t="s">
        <v>554</v>
      </c>
      <c r="I9" s="254"/>
      <c r="J9" s="241" t="s">
        <v>538</v>
      </c>
      <c r="K9" s="242">
        <v>45556</v>
      </c>
      <c r="L9" s="243">
        <f t="shared" si="1"/>
        <v>45548</v>
      </c>
      <c r="M9" s="244">
        <v>145</v>
      </c>
      <c r="N9" s="163"/>
      <c r="O9" s="163"/>
      <c r="P9" s="160" t="b">
        <v>0</v>
      </c>
      <c r="Q9" s="160" t="s">
        <v>232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235" t="s">
        <v>548</v>
      </c>
      <c r="C10" s="235" t="s">
        <v>308</v>
      </c>
      <c r="D10" s="236" t="s">
        <v>309</v>
      </c>
      <c r="E10" s="237" t="s">
        <v>310</v>
      </c>
      <c r="F10" s="238" t="s">
        <v>311</v>
      </c>
      <c r="G10" s="238" t="s">
        <v>312</v>
      </c>
      <c r="H10" s="239" t="s">
        <v>316</v>
      </c>
      <c r="I10" s="240"/>
      <c r="J10" s="241" t="s">
        <v>538</v>
      </c>
      <c r="K10" s="242">
        <v>45570</v>
      </c>
      <c r="L10" s="243">
        <f t="shared" si="1"/>
        <v>45562</v>
      </c>
      <c r="M10" s="244">
        <v>195</v>
      </c>
      <c r="N10" s="163"/>
      <c r="O10" s="163"/>
      <c r="P10" s="160" t="b">
        <v>1</v>
      </c>
      <c r="Q10" s="160" t="s">
        <v>233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235" t="s">
        <v>549</v>
      </c>
      <c r="C11" s="235" t="s">
        <v>381</v>
      </c>
      <c r="D11" s="235" t="s">
        <v>382</v>
      </c>
      <c r="E11" s="255" t="s">
        <v>383</v>
      </c>
      <c r="F11" s="238" t="s">
        <v>384</v>
      </c>
      <c r="G11" s="238" t="s">
        <v>215</v>
      </c>
      <c r="H11" s="255">
        <v>678313106</v>
      </c>
      <c r="I11" s="255"/>
      <c r="J11" s="241" t="s">
        <v>538</v>
      </c>
      <c r="K11" s="242">
        <v>45591</v>
      </c>
      <c r="L11" s="243">
        <f t="shared" si="1"/>
        <v>45583</v>
      </c>
      <c r="M11" s="244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235" t="s">
        <v>532</v>
      </c>
      <c r="C12" s="235" t="s">
        <v>386</v>
      </c>
      <c r="D12" s="256" t="s">
        <v>387</v>
      </c>
      <c r="E12" s="237" t="s">
        <v>388</v>
      </c>
      <c r="F12" s="238" t="s">
        <v>389</v>
      </c>
      <c r="G12" s="238" t="s">
        <v>315</v>
      </c>
      <c r="H12" s="257">
        <v>610016535</v>
      </c>
      <c r="I12" s="240"/>
      <c r="J12" s="241" t="s">
        <v>538</v>
      </c>
      <c r="K12" s="242">
        <v>45626</v>
      </c>
      <c r="L12" s="243">
        <f t="shared" si="1"/>
        <v>45618</v>
      </c>
      <c r="M12" s="244">
        <v>195</v>
      </c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>
      <c r="A13" s="162">
        <v>11</v>
      </c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>
      <c r="A14" s="2">
        <v>12</v>
      </c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196</v>
      </c>
      <c r="T20" t="s">
        <v>201</v>
      </c>
    </row>
    <row r="21" spans="2:24">
      <c r="B21" s="250" t="s">
        <v>531</v>
      </c>
      <c r="C21" s="235" t="s">
        <v>308</v>
      </c>
      <c r="D21" s="236" t="s">
        <v>309</v>
      </c>
      <c r="E21" s="237" t="s">
        <v>310</v>
      </c>
      <c r="F21" s="238" t="s">
        <v>311</v>
      </c>
      <c r="G21" s="238" t="s">
        <v>312</v>
      </c>
      <c r="H21" s="239" t="s">
        <v>316</v>
      </c>
      <c r="I21" s="240"/>
      <c r="J21" s="241" t="s">
        <v>538</v>
      </c>
      <c r="K21" s="242">
        <v>45607</v>
      </c>
      <c r="L21" s="243">
        <f>K21-8</f>
        <v>45599</v>
      </c>
      <c r="M21" s="244">
        <v>195</v>
      </c>
      <c r="Q21" s="36">
        <v>2</v>
      </c>
      <c r="R21" s="35" t="s">
        <v>197</v>
      </c>
      <c r="T21" t="s">
        <v>202</v>
      </c>
    </row>
    <row r="22" spans="2:24">
      <c r="B22" s="235" t="s">
        <v>530</v>
      </c>
      <c r="C22" s="235" t="s">
        <v>372</v>
      </c>
      <c r="D22" s="236" t="s">
        <v>373</v>
      </c>
      <c r="E22" s="237" t="s">
        <v>374</v>
      </c>
      <c r="F22" s="238" t="s">
        <v>375</v>
      </c>
      <c r="G22" s="238" t="s">
        <v>314</v>
      </c>
      <c r="H22" s="239" t="s">
        <v>376</v>
      </c>
      <c r="I22" s="240"/>
      <c r="J22" s="241" t="s">
        <v>538</v>
      </c>
      <c r="K22" s="242">
        <v>45481</v>
      </c>
      <c r="L22" s="243">
        <f>K22-8</f>
        <v>45473</v>
      </c>
      <c r="M22" s="244">
        <v>195</v>
      </c>
      <c r="Q22" s="36">
        <v>3</v>
      </c>
      <c r="R22" s="35" t="s">
        <v>198</v>
      </c>
      <c r="T22" t="s">
        <v>203</v>
      </c>
    </row>
    <row r="23" spans="2:24">
      <c r="B23" s="235" t="s">
        <v>529</v>
      </c>
      <c r="C23" s="235" t="s">
        <v>356</v>
      </c>
      <c r="D23" s="236" t="s">
        <v>430</v>
      </c>
      <c r="E23" s="237" t="s">
        <v>357</v>
      </c>
      <c r="F23" s="238" t="s">
        <v>358</v>
      </c>
      <c r="G23" s="238" t="s">
        <v>315</v>
      </c>
      <c r="H23" s="252">
        <v>671885076</v>
      </c>
      <c r="I23" s="238"/>
      <c r="J23" s="241" t="s">
        <v>538</v>
      </c>
      <c r="K23" s="242">
        <v>45446</v>
      </c>
      <c r="L23" s="243">
        <f>K23-8</f>
        <v>45438</v>
      </c>
      <c r="M23" s="244">
        <v>195</v>
      </c>
      <c r="Q23" s="36">
        <v>4</v>
      </c>
      <c r="R23" s="35" t="s">
        <v>199</v>
      </c>
      <c r="T23" t="s">
        <v>204</v>
      </c>
    </row>
    <row r="24" spans="2:24">
      <c r="B24" s="235" t="s">
        <v>528</v>
      </c>
      <c r="C24" s="235" t="s">
        <v>443</v>
      </c>
      <c r="D24" s="235" t="s">
        <v>444</v>
      </c>
      <c r="E24" s="237" t="s">
        <v>445</v>
      </c>
      <c r="F24" s="238" t="s">
        <v>353</v>
      </c>
      <c r="G24" s="238" t="s">
        <v>354</v>
      </c>
      <c r="H24" s="251" t="s">
        <v>446</v>
      </c>
      <c r="I24" s="251"/>
      <c r="J24" s="241" t="s">
        <v>538</v>
      </c>
      <c r="K24" s="242">
        <v>45432</v>
      </c>
      <c r="L24" s="243">
        <f>K24-8</f>
        <v>45424</v>
      </c>
      <c r="M24" s="244">
        <v>195</v>
      </c>
      <c r="Q24" s="36">
        <v>5</v>
      </c>
      <c r="R24" s="35" t="s">
        <v>200</v>
      </c>
      <c r="T24" t="s">
        <v>205</v>
      </c>
    </row>
    <row r="25" spans="2:24">
      <c r="B25" s="234" t="s">
        <v>523</v>
      </c>
      <c r="C25" s="234" t="s">
        <v>524</v>
      </c>
      <c r="D25" s="234" t="s">
        <v>525</v>
      </c>
      <c r="E25" s="232">
        <v>11600</v>
      </c>
      <c r="F25" s="232" t="s">
        <v>454</v>
      </c>
      <c r="G25" s="232" t="s">
        <v>312</v>
      </c>
      <c r="H25" s="232">
        <v>639170900</v>
      </c>
      <c r="I25" s="232"/>
      <c r="J25" s="231" t="s">
        <v>514</v>
      </c>
      <c r="K25" s="232" t="s">
        <v>526</v>
      </c>
      <c r="L25" s="233">
        <v>44664</v>
      </c>
      <c r="M25" s="232">
        <v>195</v>
      </c>
    </row>
    <row r="26" spans="2:24" ht="15">
      <c r="B26" s="181" t="s">
        <v>433</v>
      </c>
      <c r="C26" s="181" t="s">
        <v>351</v>
      </c>
      <c r="D26" s="181" t="s">
        <v>352</v>
      </c>
      <c r="E26" s="181">
        <v>23680</v>
      </c>
      <c r="F26" s="190" t="s">
        <v>353</v>
      </c>
      <c r="G26" s="181" t="s">
        <v>354</v>
      </c>
      <c r="H26" s="181">
        <v>615050713</v>
      </c>
      <c r="I26" s="181">
        <v>953582704</v>
      </c>
      <c r="J26" s="181" t="s">
        <v>355</v>
      </c>
      <c r="K26" s="196" t="s">
        <v>497</v>
      </c>
      <c r="L26" s="169">
        <v>44317</v>
      </c>
      <c r="M26" s="162">
        <v>195</v>
      </c>
    </row>
    <row r="27" spans="2:24" ht="15">
      <c r="B27" s="190" t="s">
        <v>449</v>
      </c>
      <c r="C27" s="190" t="s">
        <v>443</v>
      </c>
      <c r="D27" s="190" t="s">
        <v>444</v>
      </c>
      <c r="E27" s="192" t="s">
        <v>445</v>
      </c>
      <c r="F27" s="190" t="s">
        <v>353</v>
      </c>
      <c r="G27" s="190" t="s">
        <v>354</v>
      </c>
      <c r="H27" s="199" t="s">
        <v>446</v>
      </c>
      <c r="I27" s="199" t="s">
        <v>447</v>
      </c>
      <c r="J27" s="166" t="s">
        <v>448</v>
      </c>
      <c r="K27" s="196" t="s">
        <v>498</v>
      </c>
      <c r="L27" s="170">
        <v>44436</v>
      </c>
      <c r="M27" s="162">
        <v>195</v>
      </c>
      <c r="N27" s="94">
        <v>1</v>
      </c>
      <c r="O27" s="94" t="s">
        <v>217</v>
      </c>
      <c r="P27" s="94"/>
    </row>
    <row r="28" spans="2:24" ht="15">
      <c r="B28" s="181" t="s">
        <v>451</v>
      </c>
      <c r="C28" s="181" t="s">
        <v>452</v>
      </c>
      <c r="D28" s="181" t="s">
        <v>453</v>
      </c>
      <c r="E28" s="181"/>
      <c r="F28" s="190" t="s">
        <v>454</v>
      </c>
      <c r="G28" s="181" t="s">
        <v>312</v>
      </c>
      <c r="H28" s="213" t="s">
        <v>455</v>
      </c>
      <c r="I28" s="181"/>
      <c r="J28" s="181" t="s">
        <v>456</v>
      </c>
      <c r="K28" s="196" t="s">
        <v>495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433</v>
      </c>
      <c r="C29" s="181" t="s">
        <v>351</v>
      </c>
      <c r="D29" s="181" t="s">
        <v>352</v>
      </c>
      <c r="E29" s="181">
        <v>23680</v>
      </c>
      <c r="F29" s="190" t="s">
        <v>353</v>
      </c>
      <c r="G29" s="181" t="s">
        <v>354</v>
      </c>
      <c r="H29" s="181">
        <v>615050713</v>
      </c>
      <c r="I29" s="181">
        <v>953582704</v>
      </c>
      <c r="J29" s="181" t="s">
        <v>355</v>
      </c>
      <c r="K29" s="196" t="s">
        <v>496</v>
      </c>
      <c r="L29" s="169">
        <v>44316</v>
      </c>
      <c r="M29" s="162">
        <v>195</v>
      </c>
      <c r="N29" s="94"/>
      <c r="O29" s="99"/>
      <c r="P29" s="94"/>
      <c r="V29" s="108" t="s">
        <v>285</v>
      </c>
      <c r="W29" s="108">
        <v>1</v>
      </c>
      <c r="X29" s="111"/>
    </row>
    <row r="30" spans="2:24" ht="15">
      <c r="B30" s="190" t="s">
        <v>434</v>
      </c>
      <c r="C30" s="190" t="s">
        <v>356</v>
      </c>
      <c r="D30" s="191" t="s">
        <v>430</v>
      </c>
      <c r="E30" s="192" t="s">
        <v>357</v>
      </c>
      <c r="F30" s="190" t="s">
        <v>358</v>
      </c>
      <c r="G30" s="190" t="s">
        <v>315</v>
      </c>
      <c r="H30" s="197">
        <v>671885076</v>
      </c>
      <c r="I30" s="190"/>
      <c r="J30" s="194" t="s">
        <v>359</v>
      </c>
      <c r="K30" s="196" t="s">
        <v>499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491</v>
      </c>
      <c r="V30" s="111">
        <v>1</v>
      </c>
      <c r="W30" s="187" t="s">
        <v>295</v>
      </c>
      <c r="X30" s="108"/>
    </row>
    <row r="31" spans="2:24" ht="15">
      <c r="B31" s="190" t="s">
        <v>435</v>
      </c>
      <c r="C31" s="190" t="s">
        <v>360</v>
      </c>
      <c r="D31" s="190" t="s">
        <v>361</v>
      </c>
      <c r="E31" s="192" t="s">
        <v>362</v>
      </c>
      <c r="F31" s="190" t="s">
        <v>363</v>
      </c>
      <c r="G31" s="190" t="s">
        <v>364</v>
      </c>
      <c r="H31" s="198" t="s">
        <v>365</v>
      </c>
      <c r="I31" s="193"/>
      <c r="J31" s="180" t="s">
        <v>366</v>
      </c>
      <c r="K31" s="196" t="s">
        <v>500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286</v>
      </c>
      <c r="X31" s="111" t="s">
        <v>212</v>
      </c>
    </row>
    <row r="32" spans="2:24" ht="15.75">
      <c r="B32" s="190" t="s">
        <v>437</v>
      </c>
      <c r="C32" s="190" t="s">
        <v>372</v>
      </c>
      <c r="D32" s="191" t="s">
        <v>373</v>
      </c>
      <c r="E32" s="192" t="s">
        <v>374</v>
      </c>
      <c r="F32" s="190" t="s">
        <v>375</v>
      </c>
      <c r="G32" s="190" t="s">
        <v>314</v>
      </c>
      <c r="H32" s="191" t="s">
        <v>376</v>
      </c>
      <c r="I32" s="193"/>
      <c r="J32" s="180" t="s">
        <v>429</v>
      </c>
      <c r="K32" s="196" t="s">
        <v>501</v>
      </c>
      <c r="L32" s="170">
        <v>44379</v>
      </c>
      <c r="M32" s="162">
        <v>195</v>
      </c>
      <c r="P32" s="155" t="s">
        <v>279</v>
      </c>
      <c r="R32" s="227" t="str">
        <f>IF(R31&lt;=39,"GRUPO PF I",IF(R31&lt;=79,"GRUPO PF II",IF(R31&lt;=119,"GRUPO PF III",IF(R31&lt;=159,"GRUPO PF IV",IF(R31&lt;=179,"GRUPO PF V",IF(R31&lt;=209,"GRUPO PF VI",IF(R31&lt;=229,"GRUPO PF VII",IF(R31&lt;=249,"GRUPO PF VIII",IF(R31&lt;=269,"GRUPO PF IX",IF(R31&lt;=319,"GRUPO PF X",IF(R31&lt;=369,"GRUPO PF XI","GRUPO PF XII")))))))))))</f>
        <v>GRUPO PF I</v>
      </c>
      <c r="V32" s="111">
        <v>3</v>
      </c>
      <c r="W32" s="111" t="s">
        <v>287</v>
      </c>
      <c r="X32" s="111" t="s">
        <v>211</v>
      </c>
    </row>
    <row r="33" spans="2:24" ht="15">
      <c r="B33" s="181" t="s">
        <v>436</v>
      </c>
      <c r="C33" s="181" t="s">
        <v>367</v>
      </c>
      <c r="D33" s="181" t="s">
        <v>368</v>
      </c>
      <c r="E33" s="181">
        <v>29566</v>
      </c>
      <c r="F33" s="181" t="s">
        <v>369</v>
      </c>
      <c r="G33" s="181" t="s">
        <v>364</v>
      </c>
      <c r="H33" s="181" t="s">
        <v>370</v>
      </c>
      <c r="I33" s="181"/>
      <c r="J33" s="180" t="s">
        <v>371</v>
      </c>
      <c r="K33" s="195" t="s">
        <v>502</v>
      </c>
      <c r="L33" s="169">
        <v>44435</v>
      </c>
      <c r="M33" s="162">
        <v>195</v>
      </c>
      <c r="P33" s="155">
        <f>VLOOKUP(P31,K41:O60,4)</f>
        <v>0</v>
      </c>
      <c r="R33" s="35" t="str">
        <f>IF(R32&lt;=49,"AGRUPACIÓN I",IF(R32&lt;=89,"AGRUPACIÓN II",IF(R32&lt;=119,"AGRUPACIÓN III",IF(R32&lt;=149,"AGRUPACIÓN IV",IF(R32&lt;=179,"AGRUPACIÓN V",IF(R32&lt;=209,"AGRUPACIÓN VI",IF(R32&lt;=229,"AGRUPACIÓN VII",IF(R32&lt;=249,"AGRUPACIÓN VIII",IF(R32&lt;=269,"AGRUPACIÓN IX","AGRUPACIÓN X")))))))))</f>
        <v>AGRUPACIÓN X</v>
      </c>
      <c r="V33" s="111">
        <v>4</v>
      </c>
      <c r="W33" s="111" t="s">
        <v>288</v>
      </c>
      <c r="X33" s="111" t="s">
        <v>283</v>
      </c>
    </row>
    <row r="34" spans="2:24" ht="15">
      <c r="B34" s="181" t="s">
        <v>438</v>
      </c>
      <c r="C34" s="200" t="s">
        <v>377</v>
      </c>
      <c r="D34" s="200" t="s">
        <v>378</v>
      </c>
      <c r="E34" s="200">
        <v>4700</v>
      </c>
      <c r="F34" s="200" t="s">
        <v>379</v>
      </c>
      <c r="G34" s="200" t="s">
        <v>215</v>
      </c>
      <c r="H34" s="200">
        <v>606430525</v>
      </c>
      <c r="I34" s="200"/>
      <c r="J34" s="201" t="s">
        <v>380</v>
      </c>
      <c r="K34" s="196" t="s">
        <v>503</v>
      </c>
      <c r="L34" s="170">
        <v>44456</v>
      </c>
      <c r="M34" s="162">
        <v>195</v>
      </c>
      <c r="P34" s="107" t="s">
        <v>300</v>
      </c>
      <c r="V34" s="111">
        <v>5</v>
      </c>
      <c r="W34" s="111" t="s">
        <v>289</v>
      </c>
      <c r="X34" s="111" t="s">
        <v>284</v>
      </c>
    </row>
    <row r="35" spans="2:24" ht="15">
      <c r="B35" s="190" t="s">
        <v>439</v>
      </c>
      <c r="C35" s="190" t="s">
        <v>308</v>
      </c>
      <c r="D35" s="191" t="s">
        <v>309</v>
      </c>
      <c r="E35" s="192" t="s">
        <v>310</v>
      </c>
      <c r="F35" s="190" t="s">
        <v>311</v>
      </c>
      <c r="G35" s="190" t="s">
        <v>312</v>
      </c>
      <c r="H35" s="191" t="s">
        <v>316</v>
      </c>
      <c r="I35" s="193"/>
      <c r="J35" s="194" t="s">
        <v>313</v>
      </c>
      <c r="K35" s="196" t="s">
        <v>505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290</v>
      </c>
      <c r="X35" s="111" t="s">
        <v>201</v>
      </c>
    </row>
    <row r="36" spans="2:24" ht="15">
      <c r="B36" s="190" t="s">
        <v>440</v>
      </c>
      <c r="C36" s="190" t="s">
        <v>381</v>
      </c>
      <c r="D36" s="190" t="s">
        <v>382</v>
      </c>
      <c r="E36" s="202" t="s">
        <v>383</v>
      </c>
      <c r="F36" s="190" t="s">
        <v>384</v>
      </c>
      <c r="G36" s="190" t="s">
        <v>215</v>
      </c>
      <c r="H36" s="202">
        <v>678313106</v>
      </c>
      <c r="I36" s="202"/>
      <c r="J36" s="194" t="s">
        <v>385</v>
      </c>
      <c r="K36" s="196" t="s">
        <v>506</v>
      </c>
      <c r="L36" s="169">
        <v>44484</v>
      </c>
      <c r="M36" s="162">
        <v>195</v>
      </c>
      <c r="P36" s="107" t="s">
        <v>301</v>
      </c>
      <c r="V36" s="111">
        <v>7</v>
      </c>
      <c r="W36" s="111" t="s">
        <v>291</v>
      </c>
      <c r="X36" s="111" t="s">
        <v>202</v>
      </c>
    </row>
    <row r="37" spans="2:24" ht="15">
      <c r="B37" s="181" t="s">
        <v>442</v>
      </c>
      <c r="C37" s="190" t="s">
        <v>308</v>
      </c>
      <c r="D37" s="191" t="s">
        <v>309</v>
      </c>
      <c r="E37" s="192" t="s">
        <v>310</v>
      </c>
      <c r="F37" s="190" t="s">
        <v>311</v>
      </c>
      <c r="G37" s="190" t="s">
        <v>312</v>
      </c>
      <c r="H37" s="191" t="s">
        <v>316</v>
      </c>
      <c r="I37" s="193"/>
      <c r="J37" s="194" t="s">
        <v>313</v>
      </c>
      <c r="K37" s="196" t="s">
        <v>507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292</v>
      </c>
      <c r="X37" s="111" t="s">
        <v>204</v>
      </c>
    </row>
    <row r="38" spans="2:24" ht="15">
      <c r="B38" s="190" t="s">
        <v>504</v>
      </c>
      <c r="C38" s="190" t="s">
        <v>308</v>
      </c>
      <c r="D38" s="191" t="s">
        <v>309</v>
      </c>
      <c r="E38" s="192" t="s">
        <v>310</v>
      </c>
      <c r="F38" s="190" t="s">
        <v>311</v>
      </c>
      <c r="G38" s="190" t="s">
        <v>312</v>
      </c>
      <c r="H38" s="191" t="s">
        <v>316</v>
      </c>
      <c r="I38" s="193"/>
      <c r="J38" s="194" t="s">
        <v>313</v>
      </c>
      <c r="K38" s="196" t="s">
        <v>508</v>
      </c>
      <c r="L38" s="169">
        <v>44512</v>
      </c>
      <c r="M38" s="162">
        <v>195</v>
      </c>
      <c r="P38" s="111" t="s">
        <v>225</v>
      </c>
      <c r="T38" s="66"/>
      <c r="V38" s="111">
        <v>9</v>
      </c>
      <c r="W38" s="111" t="s">
        <v>293</v>
      </c>
      <c r="X38" s="111" t="s">
        <v>218</v>
      </c>
    </row>
    <row r="39" spans="2:24" ht="15">
      <c r="B39" s="190" t="s">
        <v>441</v>
      </c>
      <c r="C39" s="190" t="s">
        <v>386</v>
      </c>
      <c r="D39" s="203" t="s">
        <v>387</v>
      </c>
      <c r="E39" s="192" t="s">
        <v>388</v>
      </c>
      <c r="F39" s="190" t="s">
        <v>389</v>
      </c>
      <c r="G39" s="190" t="s">
        <v>315</v>
      </c>
      <c r="H39" s="203">
        <v>610016535</v>
      </c>
      <c r="I39" s="193"/>
      <c r="J39" s="204" t="s">
        <v>390</v>
      </c>
      <c r="K39" s="196" t="s">
        <v>512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347</v>
      </c>
      <c r="V39" s="111">
        <v>10</v>
      </c>
      <c r="W39" s="111" t="s">
        <v>294</v>
      </c>
      <c r="X39" s="111" t="s">
        <v>219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213</v>
      </c>
      <c r="M41" s="110" t="s">
        <v>36</v>
      </c>
      <c r="N41" s="66"/>
      <c r="P41" s="209" t="s">
        <v>228</v>
      </c>
      <c r="Q41" s="206" t="s">
        <v>201</v>
      </c>
      <c r="R41" s="206" t="s">
        <v>202</v>
      </c>
      <c r="S41" s="206" t="s">
        <v>202</v>
      </c>
      <c r="T41" s="210" t="s">
        <v>202</v>
      </c>
      <c r="U41" s="210" t="s">
        <v>202</v>
      </c>
    </row>
    <row r="42" spans="2:24">
      <c r="K42" s="109">
        <v>2</v>
      </c>
      <c r="L42" s="110" t="s">
        <v>515</v>
      </c>
      <c r="M42" s="110" t="s">
        <v>211</v>
      </c>
      <c r="N42" s="125" t="str">
        <f>IF(cc&gt;=2000,"AGRUPACIÓN III",(IF(cc&gt;=1600,"AGRUPACIÓN II","AGRUPACIÓN I")))</f>
        <v>AGRUPACIÓN I</v>
      </c>
      <c r="O42" s="125"/>
      <c r="P42" s="209" t="s">
        <v>229</v>
      </c>
      <c r="Q42" s="206"/>
      <c r="R42" s="206" t="s">
        <v>204</v>
      </c>
      <c r="S42" s="206" t="s">
        <v>204</v>
      </c>
      <c r="T42" s="210" t="s">
        <v>218</v>
      </c>
      <c r="U42" s="210" t="s">
        <v>218</v>
      </c>
    </row>
    <row r="43" spans="2:24">
      <c r="K43" s="109">
        <v>3</v>
      </c>
      <c r="L43" s="110" t="s">
        <v>516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9" t="s">
        <v>231</v>
      </c>
      <c r="Q43" s="206"/>
      <c r="R43" s="206"/>
      <c r="S43" s="206" t="s">
        <v>219</v>
      </c>
      <c r="T43" s="206" t="s">
        <v>219</v>
      </c>
      <c r="U43" s="206" t="s">
        <v>219</v>
      </c>
    </row>
    <row r="44" spans="2:24">
      <c r="K44" s="109">
        <v>4</v>
      </c>
      <c r="L44" s="110"/>
      <c r="M44" s="110" t="s">
        <v>338</v>
      </c>
      <c r="N44" s="125" t="str">
        <f>IF(cc&gt;=1400,"AGRUPACIÓN II","AGRUPACIÓN I")</f>
        <v>AGRUPACIÓN I</v>
      </c>
      <c r="O44" s="125"/>
      <c r="P44" s="209" t="s">
        <v>298</v>
      </c>
      <c r="Q44" s="206" t="s">
        <v>220</v>
      </c>
      <c r="R44" s="206" t="s">
        <v>220</v>
      </c>
      <c r="S44" s="206" t="s">
        <v>221</v>
      </c>
      <c r="T44" s="206" t="s">
        <v>221</v>
      </c>
      <c r="U44" s="206" t="s">
        <v>221</v>
      </c>
    </row>
    <row r="45" spans="2:24">
      <c r="K45" s="109">
        <v>5</v>
      </c>
      <c r="L45" s="110" t="s">
        <v>345</v>
      </c>
      <c r="M45" s="110" t="s">
        <v>346</v>
      </c>
      <c r="N45" s="125" t="str">
        <f>IF(CILINDRADA&gt;=1800,"AGRUPACIÓN VI","AGRUPACIÓN V")</f>
        <v>AGRUPACIÓN V</v>
      </c>
      <c r="O45" s="125"/>
      <c r="P45" s="209" t="s">
        <v>299</v>
      </c>
      <c r="Q45" s="206" t="s">
        <v>222</v>
      </c>
      <c r="R45" s="206" t="s">
        <v>222</v>
      </c>
      <c r="S45" s="206" t="s">
        <v>222</v>
      </c>
      <c r="T45" s="206" t="s">
        <v>223</v>
      </c>
      <c r="U45" s="206" t="s">
        <v>223</v>
      </c>
    </row>
    <row r="46" spans="2:24">
      <c r="K46" s="109">
        <v>6</v>
      </c>
      <c r="L46" s="110" t="s">
        <v>343</v>
      </c>
      <c r="M46" s="110" t="s">
        <v>344</v>
      </c>
      <c r="N46" s="125" t="str">
        <f>IF(CILINDRADA&gt;=1750,"AGRUPACIÓN III","AGRUPACIÓN II")</f>
        <v>AGRUPACIÓN II</v>
      </c>
      <c r="O46" s="125"/>
      <c r="P46" s="209" t="s">
        <v>320</v>
      </c>
      <c r="Q46" s="206" t="s">
        <v>224</v>
      </c>
      <c r="R46" s="206" t="s">
        <v>224</v>
      </c>
      <c r="S46" s="206" t="s">
        <v>224</v>
      </c>
      <c r="T46" s="206" t="s">
        <v>224</v>
      </c>
      <c r="U46" s="206" t="s">
        <v>224</v>
      </c>
    </row>
    <row r="47" spans="2:24">
      <c r="K47" s="109">
        <v>7</v>
      </c>
      <c r="L47" s="110" t="s">
        <v>339</v>
      </c>
      <c r="M47" s="110" t="s">
        <v>340</v>
      </c>
      <c r="N47" s="125" t="str">
        <f>IF(cc&gt;=2000,"AGRUPACIÓN V","AGRUPACIÓN IV")</f>
        <v>AGRUPACIÓN IV</v>
      </c>
      <c r="O47" s="125"/>
      <c r="P47" s="209" t="s">
        <v>391</v>
      </c>
      <c r="Q47" s="206" t="s">
        <v>321</v>
      </c>
      <c r="R47" s="206" t="s">
        <v>321</v>
      </c>
      <c r="S47" s="206" t="s">
        <v>321</v>
      </c>
      <c r="T47" s="206" t="s">
        <v>321</v>
      </c>
      <c r="U47" s="206" t="s">
        <v>321</v>
      </c>
    </row>
    <row r="48" spans="2:24">
      <c r="K48" s="109">
        <v>8</v>
      </c>
      <c r="L48" s="110" t="s">
        <v>342</v>
      </c>
      <c r="M48" s="110" t="s">
        <v>341</v>
      </c>
      <c r="N48" s="125" t="str">
        <f>IF(CILINDRADA&gt;=1500,"AGRUPACIÓN III","AGRUPACIÓN II")</f>
        <v>AGRUPACIÓN II</v>
      </c>
      <c r="O48" s="125"/>
      <c r="P48" s="209" t="s">
        <v>392</v>
      </c>
      <c r="Q48" s="206" t="s">
        <v>348</v>
      </c>
      <c r="R48" s="206" t="s">
        <v>348</v>
      </c>
      <c r="S48" s="206" t="s">
        <v>348</v>
      </c>
      <c r="T48" s="206" t="s">
        <v>348</v>
      </c>
      <c r="U48" s="206" t="s">
        <v>348</v>
      </c>
    </row>
    <row r="49" spans="11:22">
      <c r="K49" s="109">
        <v>9</v>
      </c>
      <c r="L49" s="110" t="s">
        <v>424</v>
      </c>
      <c r="M49" s="110" t="s">
        <v>425</v>
      </c>
      <c r="N49" s="125" t="s">
        <v>299</v>
      </c>
      <c r="O49" s="125"/>
      <c r="P49" s="209" t="s">
        <v>393</v>
      </c>
      <c r="Q49" s="206" t="s">
        <v>349</v>
      </c>
      <c r="R49" s="206" t="s">
        <v>350</v>
      </c>
      <c r="S49" s="206"/>
      <c r="T49" s="206"/>
      <c r="U49" s="206"/>
    </row>
    <row r="50" spans="11:22">
      <c r="K50" s="109">
        <v>10</v>
      </c>
      <c r="L50" s="110" t="s">
        <v>426</v>
      </c>
      <c r="M50" s="110" t="s">
        <v>426</v>
      </c>
      <c r="N50" s="125" t="s">
        <v>320</v>
      </c>
      <c r="O50" s="125"/>
      <c r="P50" s="209" t="s">
        <v>394</v>
      </c>
      <c r="Q50" s="210" t="s">
        <v>415</v>
      </c>
      <c r="R50" s="210" t="s">
        <v>415</v>
      </c>
      <c r="S50" s="210" t="s">
        <v>415</v>
      </c>
      <c r="T50" s="206"/>
      <c r="U50" s="206"/>
    </row>
    <row r="51" spans="11:22">
      <c r="K51" s="109">
        <v>11</v>
      </c>
      <c r="L51" s="110" t="s">
        <v>427</v>
      </c>
      <c r="M51" s="110" t="s">
        <v>428</v>
      </c>
      <c r="N51" s="205" t="str">
        <f>IF(cc&gt;=1600,"AGRUPACIÓN VI","AGRUPACIÓN V")</f>
        <v>AGRUPACIÓN V</v>
      </c>
      <c r="O51" s="125"/>
      <c r="P51" s="211" t="s">
        <v>395</v>
      </c>
      <c r="Q51" s="210" t="s">
        <v>405</v>
      </c>
      <c r="R51" s="210" t="s">
        <v>406</v>
      </c>
      <c r="S51" s="206" t="s">
        <v>407</v>
      </c>
      <c r="T51" s="206" t="s">
        <v>408</v>
      </c>
      <c r="U51" s="206" t="s">
        <v>408</v>
      </c>
    </row>
    <row r="52" spans="11:22">
      <c r="K52" s="109">
        <v>12</v>
      </c>
      <c r="L52" s="110" t="s">
        <v>422</v>
      </c>
      <c r="M52" s="110" t="s">
        <v>423</v>
      </c>
      <c r="N52" s="125" t="s">
        <v>391</v>
      </c>
      <c r="O52" s="125"/>
      <c r="P52" s="211" t="s">
        <v>396</v>
      </c>
      <c r="Q52" s="210" t="s">
        <v>413</v>
      </c>
      <c r="R52" s="210" t="s">
        <v>413</v>
      </c>
      <c r="S52" s="210" t="s">
        <v>413</v>
      </c>
      <c r="T52" s="210" t="s">
        <v>413</v>
      </c>
      <c r="U52" s="210" t="s">
        <v>413</v>
      </c>
    </row>
    <row r="53" spans="11:22">
      <c r="K53" s="109">
        <v>13</v>
      </c>
      <c r="L53" s="110" t="s">
        <v>420</v>
      </c>
      <c r="M53" s="110" t="s">
        <v>421</v>
      </c>
      <c r="N53" s="125" t="s">
        <v>392</v>
      </c>
      <c r="O53" s="125"/>
      <c r="P53" s="211" t="s">
        <v>410</v>
      </c>
      <c r="Q53" s="210" t="s">
        <v>411</v>
      </c>
      <c r="R53" s="210" t="s">
        <v>411</v>
      </c>
      <c r="S53" s="210" t="s">
        <v>411</v>
      </c>
      <c r="T53" s="210" t="s">
        <v>412</v>
      </c>
      <c r="U53" s="210" t="s">
        <v>412</v>
      </c>
    </row>
    <row r="54" spans="11:22">
      <c r="K54" s="109">
        <v>14</v>
      </c>
      <c r="L54" s="110" t="s">
        <v>417</v>
      </c>
      <c r="M54" s="110" t="s">
        <v>418</v>
      </c>
      <c r="N54" s="125" t="str">
        <f>IF(CILINDRADA&gt;=1600,"AGRUPACIÓN VIII","AGRUPACIÓN XIII")</f>
        <v>AGRUPACIÓN XIII</v>
      </c>
      <c r="O54" s="125"/>
      <c r="P54" s="211" t="s">
        <v>397</v>
      </c>
      <c r="Q54" s="210" t="s">
        <v>403</v>
      </c>
      <c r="R54" s="210" t="s">
        <v>402</v>
      </c>
      <c r="S54" s="210" t="s">
        <v>402</v>
      </c>
      <c r="T54" s="210" t="s">
        <v>402</v>
      </c>
      <c r="U54" s="210" t="s">
        <v>402</v>
      </c>
    </row>
    <row r="55" spans="11:22">
      <c r="K55" s="109">
        <v>15</v>
      </c>
      <c r="L55" s="110" t="s">
        <v>416</v>
      </c>
      <c r="M55" s="110" t="s">
        <v>230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409</v>
      </c>
      <c r="M56" s="110" t="s">
        <v>414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319</v>
      </c>
      <c r="M57" s="110" t="s">
        <v>404</v>
      </c>
      <c r="N57" s="205" t="s">
        <v>396</v>
      </c>
      <c r="O57" s="125"/>
    </row>
    <row r="58" spans="11:22">
      <c r="K58" s="109">
        <v>18</v>
      </c>
      <c r="L58" s="110" t="s">
        <v>401</v>
      </c>
      <c r="M58" s="110" t="s">
        <v>400</v>
      </c>
      <c r="N58" s="205" t="s">
        <v>397</v>
      </c>
      <c r="O58" s="125"/>
    </row>
    <row r="59" spans="11:22">
      <c r="K59" s="109">
        <v>19</v>
      </c>
      <c r="L59" s="110" t="s">
        <v>398</v>
      </c>
      <c r="M59" s="110" t="s">
        <v>399</v>
      </c>
      <c r="N59" s="205" t="s">
        <v>397</v>
      </c>
      <c r="O59" s="125"/>
      <c r="Q59" s="215" t="s">
        <v>459</v>
      </c>
      <c r="R59" s="215" t="s">
        <v>460</v>
      </c>
      <c r="S59" s="215" t="s">
        <v>461</v>
      </c>
    </row>
    <row r="60" spans="11:22">
      <c r="K60" s="109">
        <v>20</v>
      </c>
      <c r="L60" s="110"/>
      <c r="M60" s="110"/>
      <c r="N60" s="205"/>
      <c r="O60" s="125"/>
      <c r="Q60" s="216" t="s">
        <v>462</v>
      </c>
      <c r="R60" s="216">
        <v>5</v>
      </c>
      <c r="S60" s="216" t="s">
        <v>463</v>
      </c>
    </row>
    <row r="61" spans="11:22">
      <c r="Q61" s="217" t="s">
        <v>464</v>
      </c>
      <c r="R61" s="217" t="s">
        <v>465</v>
      </c>
      <c r="S61" s="217" t="s">
        <v>466</v>
      </c>
      <c r="U61" s="35"/>
      <c r="V61" s="35"/>
    </row>
    <row r="62" spans="11:22">
      <c r="Q62" s="216" t="s">
        <v>467</v>
      </c>
      <c r="R62" s="216" t="s">
        <v>468</v>
      </c>
      <c r="S62" s="216" t="s">
        <v>469</v>
      </c>
    </row>
    <row r="63" spans="11:22">
      <c r="Q63" s="217" t="s">
        <v>470</v>
      </c>
      <c r="R63" s="217" t="s">
        <v>471</v>
      </c>
      <c r="S63" s="217" t="s">
        <v>472</v>
      </c>
    </row>
    <row r="64" spans="11:22">
      <c r="N64" t="s">
        <v>419</v>
      </c>
      <c r="Q64" s="216" t="s">
        <v>473</v>
      </c>
      <c r="R64" s="216" t="s">
        <v>474</v>
      </c>
      <c r="S64" s="216" t="s">
        <v>475</v>
      </c>
    </row>
    <row r="65" spans="17:19">
      <c r="Q65" s="217" t="s">
        <v>476</v>
      </c>
      <c r="R65" s="217" t="s">
        <v>477</v>
      </c>
      <c r="S65" s="217" t="s">
        <v>478</v>
      </c>
    </row>
    <row r="66" spans="17:19">
      <c r="Q66" s="216" t="s">
        <v>479</v>
      </c>
      <c r="R66" s="216" t="s">
        <v>480</v>
      </c>
      <c r="S66" s="216" t="s">
        <v>481</v>
      </c>
    </row>
    <row r="67" spans="17:19">
      <c r="Q67" s="217" t="s">
        <v>482</v>
      </c>
      <c r="R67" s="217" t="s">
        <v>483</v>
      </c>
      <c r="S67" s="217" t="s">
        <v>484</v>
      </c>
    </row>
    <row r="68" spans="17:19">
      <c r="Q68" s="216" t="s">
        <v>485</v>
      </c>
      <c r="R68" s="216" t="s">
        <v>486</v>
      </c>
      <c r="S68" s="216" t="s">
        <v>487</v>
      </c>
    </row>
    <row r="69" spans="17:19">
      <c r="Q69" s="217" t="s">
        <v>488</v>
      </c>
      <c r="R69" s="217" t="s">
        <v>489</v>
      </c>
      <c r="S69" s="217" t="s">
        <v>490</v>
      </c>
    </row>
  </sheetData>
  <mergeCells count="2">
    <mergeCell ref="A1:J1"/>
    <mergeCell ref="K1:M1"/>
  </mergeCells>
  <phoneticPr fontId="23" type="noConversion"/>
  <hyperlinks>
    <hyperlink ref="J38" r:id="rId1"/>
    <hyperlink ref="J25" r:id="rId2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2024-08-12T09:27:45Z</dcterms:modified>
</cp:coreProperties>
</file>