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bookViews>
    <workbookView xWindow="0" yWindow="0" windowWidth="28800" windowHeight="12015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'!$A$3:$M$12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M2" i="5"/>
  <c r="AG49" i="1"/>
  <c r="G2" i="5"/>
  <c r="E2" i="5"/>
  <c r="K2" i="5"/>
  <c r="R31" i="3"/>
  <c r="R32" i="3"/>
  <c r="J31" i="2"/>
  <c r="J29" i="2"/>
  <c r="C78" i="1"/>
  <c r="G78" i="1"/>
  <c r="H25" i="2"/>
  <c r="C28" i="1"/>
  <c r="D25" i="2"/>
  <c r="D24" i="2"/>
  <c r="F23" i="2"/>
  <c r="D23" i="2"/>
  <c r="D22" i="2"/>
  <c r="C22" i="1"/>
  <c r="D21" i="2"/>
  <c r="C21" i="1"/>
  <c r="F25" i="2"/>
  <c r="B18" i="2"/>
  <c r="C18" i="1"/>
  <c r="C114" i="1"/>
  <c r="D16" i="2"/>
  <c r="Z18" i="1"/>
  <c r="Z114" i="1"/>
  <c r="G3" i="6"/>
  <c r="I3" i="6"/>
  <c r="Q31" i="3"/>
  <c r="Q60" i="1"/>
  <c r="L110" i="1"/>
  <c r="U3" i="6"/>
  <c r="E3" i="6"/>
  <c r="T3" i="6"/>
  <c r="P3" i="6"/>
  <c r="N3" i="6"/>
  <c r="M3" i="6"/>
  <c r="L3" i="6"/>
  <c r="K3" i="6"/>
  <c r="H3" i="6"/>
  <c r="F3" i="6"/>
  <c r="D3" i="6"/>
  <c r="C3" i="6"/>
  <c r="B3" i="6"/>
  <c r="C62" i="1"/>
  <c r="O3" i="6"/>
  <c r="D75" i="1"/>
  <c r="P3" i="3"/>
  <c r="T4" i="3"/>
  <c r="B8" i="1"/>
  <c r="R5" i="3"/>
  <c r="T5" i="3"/>
  <c r="B9" i="1"/>
  <c r="R7" i="3"/>
  <c r="R8" i="3"/>
  <c r="R9" i="3"/>
  <c r="R10" i="3"/>
  <c r="R11" i="3"/>
  <c r="R12" i="3"/>
  <c r="R13" i="3"/>
  <c r="R14" i="3"/>
  <c r="R15" i="3"/>
  <c r="R17" i="3"/>
  <c r="I2" i="5"/>
  <c r="D2" i="5"/>
  <c r="F2" i="5"/>
  <c r="J2" i="5"/>
  <c r="C2" i="5"/>
  <c r="L2" i="5"/>
  <c r="G12" i="1"/>
  <c r="G117" i="1"/>
  <c r="AE119" i="1"/>
  <c r="G121" i="1"/>
  <c r="P35" i="3"/>
  <c r="P33" i="3"/>
  <c r="O2" i="5"/>
  <c r="R3" i="6"/>
  <c r="AA56" i="1"/>
  <c r="Q57" i="1"/>
  <c r="Q37" i="3"/>
  <c r="Q56" i="1"/>
  <c r="P37" i="3"/>
  <c r="P39" i="3"/>
  <c r="W60" i="1"/>
  <c r="C24" i="1"/>
  <c r="C26" i="1"/>
  <c r="M29" i="2"/>
  <c r="Z119" i="1"/>
  <c r="S2" i="5"/>
  <c r="R2" i="5"/>
  <c r="S3" i="6"/>
  <c r="Q2" i="5"/>
  <c r="Q3" i="6"/>
</calcChain>
</file>

<file path=xl/sharedStrings.xml><?xml version="1.0" encoding="utf-8"?>
<sst xmlns="http://schemas.openxmlformats.org/spreadsheetml/2006/main" count="499" uniqueCount="373">
  <si>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</si>
  <si>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</si>
  <si>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</si>
  <si>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</si>
  <si>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</si>
  <si>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</si>
  <si>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</si>
  <si>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</si>
  <si>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</si>
  <si>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</si>
  <si>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</si>
  <si>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</si>
  <si>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</si>
  <si>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</si>
  <si>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</si>
  <si>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</si>
  <si>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</si>
  <si>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</si>
  <si>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</si>
  <si>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</si>
  <si>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</si>
  <si>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</si>
  <si>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</si>
  <si>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</si>
  <si>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</si>
  <si>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</si>
  <si>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</si>
  <si>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</si>
  <si>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</si>
  <si>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</si>
  <si>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</si>
  <si>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</si>
  <si>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</si>
  <si>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</si>
  <si>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</si>
  <si>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</si>
  <si>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</si>
  <si>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</si>
  <si>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</si>
  <si>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</si>
  <si>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</si>
  <si>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</si>
  <si>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</si>
  <si>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</si>
  <si>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</si>
  <si>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</si>
  <si>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</si>
  <si>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</si>
  <si>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</si>
  <si>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</si>
  <si>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</si>
  <si>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</si>
  <si>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</si>
  <si>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</si>
  <si>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</si>
  <si>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</si>
  <si>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</si>
  <si>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</si>
  <si>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</si>
  <si>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</si>
  <si>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</si>
  <si>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</si>
  <si>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</si>
  <si>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</si>
  <si>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</si>
  <si>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</si>
  <si>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</si>
  <si>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</si>
  <si>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</si>
  <si>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</si>
  <si>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</si>
  <si>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</si>
  <si>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</si>
  <si>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</si>
  <si>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</si>
  <si>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</si>
  <si>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</si>
  <si>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</si>
  <si>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</si>
  <si>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</si>
  <si>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</si>
  <si>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</si>
  <si>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</si>
  <si>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</si>
  <si>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</si>
  <si>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</si>
  <si>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</si>
  <si>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</si>
  <si>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</si>
  <si>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</si>
  <si>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</si>
  <si>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</si>
  <si>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</si>
  <si>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</si>
  <si>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</si>
  <si>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</si>
  <si>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</si>
  <si>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</si>
  <si>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</si>
  <si>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</si>
  <si>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</si>
  <si>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</si>
  <si>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</si>
  <si>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</si>
  <si>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</si>
  <si>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</si>
  <si>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</si>
  <si>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</si>
  <si>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</si>
  <si>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</si>
  <si>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</si>
  <si>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</si>
  <si>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</si>
  <si>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</si>
  <si>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</si>
  <si>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</si>
  <si>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</si>
  <si>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</si>
  <si>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</si>
  <si>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</si>
  <si>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</si>
  <si>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</si>
  <si>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</si>
  <si>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</si>
  <si>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</si>
  <si>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</si>
  <si>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</si>
  <si>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</si>
  <si>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</si>
  <si>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</si>
  <si>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</si>
  <si>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</si>
  <si>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</si>
  <si>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</si>
  <si>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</si>
  <si>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</si>
  <si>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</si>
  <si>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</si>
  <si>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</si>
  <si>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</si>
  <si>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</si>
  <si>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</si>
  <si>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</si>
  <si>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</si>
  <si>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</si>
  <si>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</si>
  <si>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</si>
  <si>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</si>
  <si>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</si>
  <si>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</si>
  <si>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</si>
  <si>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</si>
  <si>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</si>
  <si>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</si>
  <si>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</si>
  <si>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</si>
  <si>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</si>
  <si>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</si>
  <si>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</si>
  <si>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</si>
  <si>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</si>
  <si>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</si>
  <si>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</si>
  <si>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</si>
  <si>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</si>
  <si>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</si>
  <si>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</si>
  <si>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</si>
  <si>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</si>
  <si>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</si>
  <si>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</si>
  <si>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</si>
  <si>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</si>
  <si>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</si>
  <si>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</si>
  <si>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</si>
  <si>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</si>
  <si>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</si>
  <si>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</si>
  <si>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</si>
  <si>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</si>
  <si>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</si>
  <si>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</si>
  <si>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</si>
  <si>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</si>
  <si>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</si>
  <si>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</si>
  <si>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</si>
  <si>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</si>
  <si>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</si>
  <si>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</si>
  <si>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</si>
  <si>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</si>
  <si>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</si>
  <si>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11100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</si>
  <si>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</si>
  <si>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</si>
  <si>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</si>
  <si>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</si>
  <si>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</si>
  <si>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</si>
  <si>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</si>
  <si>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</si>
  <si>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</si>
  <si>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</si>
  <si>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</si>
  <si>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</si>
  <si>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</si>
  <si>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</si>
  <si>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</si>
  <si>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</si>
  <si>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</si>
  <si>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</si>
  <si>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</si>
  <si>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</si>
  <si>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</si>
  <si>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</si>
  <si>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</si>
  <si>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+3500</t>
  </si>
  <si>
    <t>ESCUDERIA CLASICOS ALCALA</t>
  </si>
  <si>
    <t>ABEN-ZAYDE 2 BJ/PUB MARBELLA</t>
  </si>
  <si>
    <t>ALCALA LA REAL</t>
  </si>
  <si>
    <t>JAEN</t>
  </si>
  <si>
    <t>subidanoalejo@gmail.com</t>
  </si>
  <si>
    <t>MALAGA</t>
  </si>
  <si>
    <t>AUTO CLUB VENTURI</t>
  </si>
  <si>
    <t>CALLE FRANCISCO DE HERRERA, 22</t>
  </si>
  <si>
    <t>CASARABONELA</t>
  </si>
  <si>
    <t>650 77 41 73</t>
  </si>
  <si>
    <t>subidacasarabonela@gmail.com</t>
  </si>
  <si>
    <t>CILINDRADA</t>
  </si>
  <si>
    <t>JUNIOR / SENIOR</t>
  </si>
  <si>
    <t>PROVINCIA</t>
  </si>
  <si>
    <t>V SUBIDA VILLA DE NOALEJO</t>
  </si>
  <si>
    <t>V SUBIDA A CASARABONELA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</si>
  <si>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</si>
  <si>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</si>
  <si>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</si>
  <si>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</si>
  <si>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</si>
  <si>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</si>
  <si>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</si>
  <si>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</si>
  <si>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</si>
  <si>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</si>
  <si>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</si>
  <si>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</si>
  <si>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</si>
  <si>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</si>
  <si>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</si>
  <si>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</si>
  <si>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</si>
  <si>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</si>
  <si>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</si>
  <si>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</si>
  <si>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</si>
  <si>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</si>
  <si>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</si>
  <si>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</si>
  <si>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</si>
  <si>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</si>
  <si>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</si>
  <si>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</si>
  <si>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</si>
  <si>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</si>
  <si>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</si>
  <si>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</si>
  <si>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</si>
  <si>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</si>
  <si>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</si>
  <si>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</si>
  <si>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</si>
  <si>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</si>
  <si>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</si>
  <si>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</si>
  <si>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</si>
  <si>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</si>
  <si>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</si>
  <si>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FEMINA </t>
  </si>
  <si>
    <t>9-10/05/2021</t>
  </si>
  <si>
    <t>27-28/6/2021</t>
  </si>
  <si>
    <t>5-6/09/2021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</si>
  <si>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</si>
  <si>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</si>
  <si>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</si>
  <si>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N-A</t>
  </si>
  <si>
    <t>CATEGORÍA I</t>
  </si>
  <si>
    <t xml:space="preserve">F2000 </t>
  </si>
  <si>
    <t>F2000</t>
  </si>
  <si>
    <t>S1600</t>
  </si>
  <si>
    <t>ST/GT</t>
  </si>
  <si>
    <t>CATEGORÍA II</t>
  </si>
  <si>
    <t>S2000</t>
  </si>
  <si>
    <t>R4</t>
  </si>
  <si>
    <t>R5/N5</t>
  </si>
  <si>
    <t>N+</t>
  </si>
  <si>
    <t>CARCROSS</t>
  </si>
  <si>
    <t>CLASE 5</t>
  </si>
  <si>
    <t>CM</t>
  </si>
  <si>
    <t xml:space="preserve">VI </t>
  </si>
  <si>
    <t>ESCUDERIA SUR</t>
  </si>
  <si>
    <t>CAMARAS ON BOARD</t>
  </si>
  <si>
    <t>San Fernando</t>
  </si>
  <si>
    <t>Cádiz</t>
  </si>
  <si>
    <t>689717212</t>
  </si>
  <si>
    <t>Plaza Nao Victoria 2</t>
  </si>
  <si>
    <t>Córdoba</t>
  </si>
  <si>
    <t>ESCUDERIA VILLACOR</t>
  </si>
  <si>
    <t>14006</t>
  </si>
  <si>
    <t>Avda de Andalucía, s/n (bar analcris)</t>
  </si>
  <si>
    <t>Granada</t>
  </si>
  <si>
    <t>Puerto Lope</t>
  </si>
  <si>
    <t>Plaza NAo Victoria 2</t>
  </si>
  <si>
    <t>CD CODA</t>
  </si>
  <si>
    <t>C/Santa Marta,2 P.I. Santa Olalla</t>
  </si>
  <si>
    <t>04110</t>
  </si>
  <si>
    <t>Campohermoso-Nijar</t>
  </si>
  <si>
    <t>Almeria</t>
  </si>
  <si>
    <t>637738719</t>
  </si>
  <si>
    <t>AUTOMÓVIL CLUB SOL Y NIEVE</t>
  </si>
  <si>
    <t>Ctra Malaga s/n Hotel Camino de Granada</t>
  </si>
  <si>
    <t>18015</t>
  </si>
  <si>
    <t>655683832</t>
  </si>
  <si>
    <t>14720</t>
  </si>
  <si>
    <t>Almodovar del rio</t>
  </si>
  <si>
    <t>Cordoba</t>
  </si>
  <si>
    <t>696552082</t>
  </si>
  <si>
    <t>GRUPO N / A / R2 / RALLY 4-5</t>
  </si>
  <si>
    <t>Nº PASAPORTE TÉCNICO</t>
  </si>
  <si>
    <t>II CRONOMETRADA PUEBLOS DE MOCLIN</t>
  </si>
  <si>
    <t>SOMONTIN</t>
  </si>
  <si>
    <t>C.D. SIMPATICOS A RASS</t>
  </si>
  <si>
    <t>C.D. MOTORCLUB A JOPO PUERTO LOPE</t>
  </si>
  <si>
    <t>MC BALCON ALMANZORA</t>
  </si>
  <si>
    <t>Avda. de Circunvalación nº 12</t>
  </si>
  <si>
    <t>04877</t>
  </si>
  <si>
    <t>ALMERIA</t>
  </si>
  <si>
    <t xml:space="preserve">630 04 66 73 </t>
  </si>
  <si>
    <t>XII CRONOMETRADA DE VILLAVICIOSA</t>
  </si>
  <si>
    <t>666877264 // 678273588</t>
  </si>
  <si>
    <t>CRONOMETRADAS 2024</t>
  </si>
  <si>
    <r>
      <t xml:space="preserve">Casco                                            </t>
    </r>
    <r>
      <rPr>
        <b/>
        <sz val="8"/>
        <color rgb="FFFFFFFF"/>
        <rFont val="Tahoma"/>
        <family val="2"/>
      </rPr>
      <t xml:space="preserve">FIA 8860-2018, 8860-2018-ABP, 8860-2010,   8859-2015 </t>
    </r>
    <r>
      <rPr>
        <b/>
        <sz val="12"/>
        <color indexed="9"/>
        <rFont val="Tahoma"/>
        <family val="2"/>
      </rPr>
      <t xml:space="preserve">                                                   </t>
    </r>
    <r>
      <rPr>
        <b/>
        <sz val="7"/>
        <color indexed="9"/>
        <rFont val="Tahoma"/>
        <family val="2"/>
      </rPr>
      <t xml:space="preserve">                                                            </t>
    </r>
  </si>
  <si>
    <t>C/ lorenzo ferreira 39 2º1</t>
  </si>
  <si>
    <t>C/ Homero n 16 p1 v5</t>
  </si>
  <si>
    <t>III CRONOMETRADA BENAMAHOMA</t>
  </si>
  <si>
    <t>inscripciones@faa.net</t>
  </si>
  <si>
    <t>17 y 18/2/24</t>
  </si>
  <si>
    <t>I CRONOMETRADA DE POSADAS</t>
  </si>
  <si>
    <t>C.D. ESCUDERIA MALENA TRATA DE ARRANCARLO</t>
  </si>
  <si>
    <t>AVD. LA MURALLA Nº 13 B13</t>
  </si>
  <si>
    <t>POSADAS</t>
  </si>
  <si>
    <t>A.C. GRANADA 2001</t>
  </si>
  <si>
    <t>ANTONIO HUERTAS REMIGIO 13</t>
  </si>
  <si>
    <t>GRANADA</t>
  </si>
  <si>
    <t>MARACENA</t>
  </si>
  <si>
    <t>I CRONOMETRADA CASTILLO DE SERON</t>
  </si>
  <si>
    <t>25 Y 26/5/2024</t>
  </si>
  <si>
    <t>XI Cronometrada de La Rábita</t>
  </si>
  <si>
    <t>IV Cronometrada  Balcón de Canales</t>
  </si>
  <si>
    <t>IV CRONOMETRADA VILLA DE ALMODOVAR</t>
  </si>
  <si>
    <t>12 Y 13/10/2024</t>
  </si>
  <si>
    <t>I CRONOMETRADA CASTELLAR</t>
  </si>
  <si>
    <t>IV CRONOMETRADA ZAHARA</t>
  </si>
  <si>
    <t>9 Y 10/11/2024</t>
  </si>
  <si>
    <t>30/11 Y 1/12/2024</t>
  </si>
  <si>
    <t>FECHA NACIMIENTO</t>
  </si>
  <si>
    <t>JUNIOR/SENIOR</t>
  </si>
  <si>
    <t>TELEFONO MOVIL</t>
  </si>
  <si>
    <t>MODELO</t>
  </si>
  <si>
    <t>PASAPORTE</t>
  </si>
  <si>
    <t>C.C. CORREGUIDO</t>
  </si>
  <si>
    <t>CATEGORIA</t>
  </si>
  <si>
    <t>I CRONOMETRADA DE SANTA FE CAPITULACIONES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</si>
</sst>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€&quot;_-;\-* #,##0.00\ &quot;€&quot;_-;_-* &quot;-&quot;??\ &quot;€&quot;_-;_-@_-"/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0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20"/>
      <name val="Tahoma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8"/>
      <color rgb="FFFFFFFF"/>
      <name val="Tahoma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7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4" fontId="89" fillId="0" borderId="0" applyFont="0" applyFill="0" applyBorder="0" applyAlignment="0" applyProtection="0"/>
  </cellStyleXfs>
  <cellXfs count="686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>
      <alignment horizontal="center" vertical="center"/>
    </xf>
    <xf numFmtId="165" fontId="24" fillId="4" borderId="16" xfId="0" applyNumberFormat="1" applyFont="1" applyFill="1" applyBorder="1" applyAlignment="1">
      <alignment vertical="center"/>
    </xf>
    <xf numFmtId="165" fontId="23" fillId="4" borderId="16" xfId="0" applyNumberFormat="1" applyFont="1" applyFill="1" applyBorder="1" applyAlignment="1">
      <alignment vertical="center"/>
    </xf>
    <xf numFmtId="165" fontId="28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0" fillId="5" borderId="0" xfId="0" applyFont="1" applyFill="1" applyAlignment="1" applyProtection="1">
      <alignment horizontal="right" vertical="center"/>
      <protection hidden="1"/>
    </xf>
    <xf numFmtId="0" fontId="30" fillId="5" borderId="0" xfId="0" applyFont="1" applyFill="1" applyAlignment="1" applyProtection="1">
      <alignment vertical="center"/>
      <protection hidden="1"/>
    </xf>
    <xf numFmtId="0" fontId="29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2" fillId="0" borderId="0" xfId="0" applyFont="1"/>
    <xf numFmtId="49" fontId="35" fillId="0" borderId="19" xfId="0" applyNumberFormat="1" applyFont="1" applyBorder="1" applyAlignment="1" applyProtection="1">
      <alignment horizontal="center" vertical="center"/>
      <protection locked="0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2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33" fillId="0" borderId="0" xfId="0" applyFont="1"/>
    <xf numFmtId="0" fontId="51" fillId="0" borderId="0" xfId="0" applyFont="1"/>
    <xf numFmtId="0" fontId="2" fillId="0" borderId="23" xfId="0" applyFont="1" applyBorder="1" applyAlignment="1" applyProtection="1">
      <alignment vertical="center"/>
      <protection hidden="1"/>
    </xf>
    <xf numFmtId="0" fontId="46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5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4" fillId="0" borderId="2" xfId="0" applyFont="1" applyBorder="1" applyAlignment="1">
      <alignment vertical="center"/>
    </xf>
    <xf numFmtId="1" fontId="39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14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0" fillId="0" borderId="7" xfId="0" applyNumberFormat="1" applyFont="1" applyBorder="1" applyAlignment="1" applyProtection="1">
      <alignment vertical="center"/>
      <protection hidden="1"/>
    </xf>
    <xf numFmtId="0" fontId="67" fillId="3" borderId="0" xfId="0" applyFont="1" applyFill="1"/>
    <xf numFmtId="0" fontId="68" fillId="0" borderId="0" xfId="0" applyFont="1" applyAlignment="1" applyProtection="1">
      <alignment vertical="center" wrapText="1"/>
      <protection hidden="1"/>
    </xf>
    <xf numFmtId="0" fontId="68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72" fillId="0" borderId="16" xfId="0" applyFont="1" applyBorder="1" applyAlignment="1">
      <alignment horizontal="center" vertical="center" wrapText="1"/>
    </xf>
    <xf numFmtId="1" fontId="72" fillId="0" borderId="16" xfId="0" applyNumberFormat="1" applyFont="1" applyBorder="1" applyAlignment="1">
      <alignment horizontal="center" vertical="center" wrapText="1"/>
    </xf>
    <xf numFmtId="0" fontId="72" fillId="0" borderId="16" xfId="0" applyFont="1" applyBorder="1" applyAlignment="1">
      <alignment horizontal="left" vertical="center" wrapText="1"/>
    </xf>
    <xf numFmtId="0" fontId="72" fillId="0" borderId="0" xfId="0" applyFont="1" applyAlignment="1">
      <alignment horizontal="center" vertical="center" wrapText="1"/>
    </xf>
    <xf numFmtId="14" fontId="0" fillId="0" borderId="0" xfId="0" applyNumberFormat="1"/>
    <xf numFmtId="0" fontId="73" fillId="0" borderId="0" xfId="0" applyFont="1" applyAlignment="1" applyProtection="1">
      <alignment vertical="center" wrapText="1"/>
      <protection hidden="1"/>
    </xf>
    <xf numFmtId="0" fontId="66" fillId="0" borderId="27" xfId="0" applyFont="1" applyBorder="1" applyAlignment="1" applyProtection="1">
      <alignment vertical="center" wrapText="1"/>
      <protection hidden="1"/>
    </xf>
    <xf numFmtId="0" fontId="66" fillId="0" borderId="30" xfId="0" applyFont="1" applyBorder="1" applyAlignment="1" applyProtection="1">
      <alignment vertical="center" wrapText="1"/>
      <protection hidden="1"/>
    </xf>
    <xf numFmtId="0" fontId="66" fillId="0" borderId="43" xfId="0" applyFont="1" applyBorder="1" applyAlignment="1" applyProtection="1">
      <alignment vertical="center" wrapText="1"/>
      <protection hidden="1"/>
    </xf>
    <xf numFmtId="0" fontId="72" fillId="0" borderId="82" xfId="0" applyFont="1" applyBorder="1" applyAlignment="1">
      <alignment horizontal="left" vertical="center" wrapText="1"/>
    </xf>
    <xf numFmtId="0" fontId="77" fillId="0" borderId="42" xfId="0" applyFont="1" applyBorder="1" applyAlignment="1" applyProtection="1">
      <alignment vertical="center" wrapText="1"/>
      <protection hidden="1"/>
    </xf>
    <xf numFmtId="0" fontId="77" fillId="0" borderId="0" xfId="0" applyFont="1" applyAlignment="1" applyProtection="1">
      <alignment vertical="center" wrapText="1"/>
      <protection hidden="1"/>
    </xf>
    <xf numFmtId="0" fontId="77" fillId="0" borderId="29" xfId="0" applyFont="1" applyBorder="1" applyAlignment="1" applyProtection="1">
      <alignment vertical="center" wrapText="1"/>
      <protection hidden="1"/>
    </xf>
    <xf numFmtId="0" fontId="43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37" fillId="0" borderId="21" xfId="0" applyFont="1" applyBorder="1" applyAlignment="1" applyProtection="1">
      <alignment vertical="center"/>
      <protection hidden="1"/>
    </xf>
    <xf numFmtId="0" fontId="37" fillId="0" borderId="15" xfId="0" applyFont="1" applyBorder="1" applyAlignment="1" applyProtection="1">
      <alignment vertical="center"/>
      <protection hidden="1"/>
    </xf>
    <xf numFmtId="0" fontId="37" fillId="0" borderId="17" xfId="0" applyFont="1" applyBorder="1" applyAlignment="1" applyProtection="1">
      <alignment vertical="center"/>
      <protection hidden="1"/>
    </xf>
    <xf numFmtId="0" fontId="83" fillId="0" borderId="0" xfId="2" applyFont="1" applyAlignment="1" applyProtection="1">
      <alignment horizontal="left" vertical="center"/>
    </xf>
    <xf numFmtId="0" fontId="81" fillId="4" borderId="25" xfId="0" applyFont="1" applyFill="1" applyBorder="1" applyAlignment="1">
      <alignment horizontal="left" vertical="center"/>
    </xf>
    <xf numFmtId="4" fontId="80" fillId="0" borderId="0" xfId="0" applyNumberFormat="1" applyFont="1" applyAlignment="1" applyProtection="1">
      <alignment horizontal="left" vertical="center"/>
      <protection locked="0"/>
    </xf>
    <xf numFmtId="0" fontId="80" fillId="0" borderId="0" xfId="0" quotePrefix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horizontal="left"/>
    </xf>
    <xf numFmtId="0" fontId="80" fillId="0" borderId="0" xfId="0" applyFont="1" applyAlignment="1" applyProtection="1">
      <alignment horizontal="left" vertical="center"/>
      <protection locked="0"/>
    </xf>
    <xf numFmtId="0" fontId="84" fillId="0" borderId="0" xfId="0" applyFont="1" applyAlignment="1">
      <alignment horizontal="left"/>
    </xf>
    <xf numFmtId="49" fontId="80" fillId="0" borderId="0" xfId="0" applyNumberFormat="1" applyFont="1" applyAlignment="1" applyProtection="1">
      <alignment horizontal="left" vertical="center"/>
      <protection locked="0"/>
    </xf>
    <xf numFmtId="0" fontId="83" fillId="0" borderId="0" xfId="2" applyFont="1" applyAlignment="1">
      <alignment horizontal="left" vertical="center"/>
      <protection locked="0"/>
    </xf>
    <xf numFmtId="0" fontId="84" fillId="0" borderId="0" xfId="0" applyFont="1" applyAlignment="1">
      <alignment horizontal="left" vertical="center"/>
    </xf>
    <xf numFmtId="168" fontId="80" fillId="0" borderId="0" xfId="0" applyNumberFormat="1" applyFont="1" applyAlignment="1" applyProtection="1">
      <alignment horizontal="left" vertical="center"/>
      <protection locked="0"/>
    </xf>
    <xf numFmtId="0" fontId="83" fillId="0" borderId="0" xfId="2" applyFont="1" applyBorder="1" applyAlignment="1" applyProtection="1">
      <alignment horizontal="left" vertical="center"/>
      <protection locked="0"/>
    </xf>
    <xf numFmtId="0" fontId="81" fillId="0" borderId="0" xfId="0" applyFont="1" applyAlignment="1">
      <alignment horizontal="left" vertical="center"/>
    </xf>
    <xf numFmtId="0" fontId="81" fillId="4" borderId="0" xfId="0" applyFont="1" applyFill="1" applyAlignment="1">
      <alignment horizontal="left" vertical="center"/>
    </xf>
    <xf numFmtId="0" fontId="81" fillId="0" borderId="0" xfId="0" applyFont="1" applyAlignment="1">
      <alignment horizontal="left"/>
    </xf>
    <xf numFmtId="171" fontId="80" fillId="0" borderId="0" xfId="0" applyNumberFormat="1" applyFont="1" applyAlignment="1" applyProtection="1">
      <alignment horizontal="left" vertical="center"/>
      <protection locked="0"/>
    </xf>
    <xf numFmtId="167" fontId="80" fillId="0" borderId="0" xfId="0" applyNumberFormat="1" applyFont="1" applyAlignment="1" applyProtection="1">
      <alignment horizontal="left" vertical="center"/>
      <protection locked="0"/>
    </xf>
    <xf numFmtId="171" fontId="80" fillId="0" borderId="0" xfId="0" applyNumberFormat="1" applyFont="1" applyAlignment="1">
      <alignment horizontal="left"/>
    </xf>
    <xf numFmtId="0" fontId="80" fillId="6" borderId="0" xfId="0" applyFont="1" applyFill="1" applyAlignment="1">
      <alignment horizontal="left" vertical="center"/>
    </xf>
    <xf numFmtId="0" fontId="80" fillId="6" borderId="0" xfId="0" applyFont="1" applyFill="1" applyAlignment="1" applyProtection="1">
      <alignment horizontal="left" vertical="center"/>
      <protection locked="0"/>
    </xf>
    <xf numFmtId="0" fontId="80" fillId="8" borderId="0" xfId="0" applyFont="1" applyFill="1" applyAlignment="1">
      <alignment horizontal="left"/>
    </xf>
    <xf numFmtId="0" fontId="80" fillId="4" borderId="0" xfId="0" applyFont="1" applyFill="1" applyAlignment="1">
      <alignment horizontal="left" vertical="center"/>
    </xf>
    <xf numFmtId="0" fontId="80" fillId="4" borderId="0" xfId="0" applyFont="1" applyFill="1" applyAlignment="1" applyProtection="1">
      <alignment horizontal="left" vertical="center"/>
      <protection locked="0"/>
    </xf>
    <xf numFmtId="0" fontId="81" fillId="8" borderId="0" xfId="0" applyFont="1" applyFill="1" applyAlignment="1">
      <alignment horizontal="left" vertical="center"/>
    </xf>
    <xf numFmtId="0" fontId="80" fillId="15" borderId="0" xfId="0" applyFont="1" applyFill="1" applyAlignment="1">
      <alignment horizontal="left" vertical="center"/>
    </xf>
    <xf numFmtId="0" fontId="81" fillId="10" borderId="0" xfId="0" applyFont="1" applyFill="1" applyAlignment="1">
      <alignment horizontal="left" vertical="center"/>
    </xf>
    <xf numFmtId="0" fontId="83" fillId="0" borderId="0" xfId="2" applyFont="1" applyAlignment="1" applyProtection="1">
      <alignment horizontal="left"/>
    </xf>
    <xf numFmtId="0" fontId="80" fillId="8" borderId="0" xfId="0" applyFont="1" applyFill="1" applyAlignment="1">
      <alignment horizontal="left" vertical="center"/>
    </xf>
    <xf numFmtId="0" fontId="81" fillId="0" borderId="0" xfId="0" quotePrefix="1" applyFont="1" applyAlignment="1">
      <alignment horizontal="left"/>
    </xf>
    <xf numFmtId="0" fontId="80" fillId="9" borderId="0" xfId="0" applyFont="1" applyFill="1" applyAlignment="1">
      <alignment horizontal="left" vertical="center"/>
    </xf>
    <xf numFmtId="1" fontId="80" fillId="9" borderId="0" xfId="0" applyNumberFormat="1" applyFont="1" applyFill="1" applyAlignment="1">
      <alignment horizontal="left" vertical="center"/>
    </xf>
    <xf numFmtId="1" fontId="80" fillId="9" borderId="0" xfId="0" applyNumberFormat="1" applyFont="1" applyFill="1" applyAlignment="1">
      <alignment horizontal="left"/>
    </xf>
    <xf numFmtId="0" fontId="80" fillId="9" borderId="0" xfId="0" applyFont="1" applyFill="1" applyAlignment="1">
      <alignment horizontal="left"/>
    </xf>
    <xf numFmtId="0" fontId="80" fillId="16" borderId="0" xfId="0" applyFont="1" applyFill="1" applyAlignment="1">
      <alignment horizontal="left"/>
    </xf>
    <xf numFmtId="0" fontId="75" fillId="17" borderId="82" xfId="0" applyFont="1" applyFill="1" applyBorder="1" applyAlignment="1">
      <alignment horizontal="left" vertical="center"/>
    </xf>
    <xf numFmtId="0" fontId="76" fillId="18" borderId="82" xfId="0" applyFont="1" applyFill="1" applyBorder="1" applyAlignment="1">
      <alignment horizontal="left" vertical="center"/>
    </xf>
    <xf numFmtId="0" fontId="76" fillId="19" borderId="82" xfId="0" applyFont="1" applyFill="1" applyBorder="1" applyAlignment="1">
      <alignment horizontal="left" vertical="center"/>
    </xf>
    <xf numFmtId="0" fontId="82" fillId="20" borderId="0" xfId="0" applyFont="1" applyFill="1" applyAlignment="1">
      <alignment horizontal="left" vertical="center"/>
    </xf>
    <xf numFmtId="4" fontId="80" fillId="20" borderId="0" xfId="0" applyNumberFormat="1" applyFont="1" applyFill="1" applyAlignment="1" applyProtection="1">
      <alignment horizontal="left" vertical="center"/>
      <protection locked="0"/>
    </xf>
    <xf numFmtId="14" fontId="82" fillId="20" borderId="0" xfId="0" applyNumberFormat="1" applyFont="1" applyFill="1" applyAlignment="1">
      <alignment horizontal="left" vertical="center"/>
    </xf>
    <xf numFmtId="171" fontId="80" fillId="20" borderId="0" xfId="0" applyNumberFormat="1" applyFont="1" applyFill="1" applyAlignment="1" applyProtection="1">
      <alignment horizontal="left" vertical="center"/>
      <protection locked="0"/>
    </xf>
    <xf numFmtId="0" fontId="80" fillId="20" borderId="0" xfId="0" quotePrefix="1" applyFont="1" applyFill="1" applyAlignment="1" applyProtection="1">
      <alignment horizontal="left" vertical="center"/>
      <protection locked="0"/>
    </xf>
    <xf numFmtId="0" fontId="80" fillId="20" borderId="0" xfId="0" applyFont="1" applyFill="1" applyAlignment="1">
      <alignment horizontal="left"/>
    </xf>
    <xf numFmtId="0" fontId="86" fillId="20" borderId="0" xfId="0" applyFont="1" applyFill="1" applyAlignment="1" applyProtection="1">
      <alignment horizontal="left" vertical="center"/>
      <protection locked="0"/>
    </xf>
    <xf numFmtId="0" fontId="87" fillId="20" borderId="0" xfId="0" applyFont="1" applyFill="1" applyAlignment="1">
      <alignment horizontal="left" vertical="center"/>
    </xf>
    <xf numFmtId="49" fontId="86" fillId="20" borderId="0" xfId="0" applyNumberFormat="1" applyFont="1" applyFill="1" applyAlignment="1" applyProtection="1">
      <alignment horizontal="left" vertical="center"/>
      <protection locked="0"/>
    </xf>
    <xf numFmtId="0" fontId="85" fillId="20" borderId="0" xfId="0" applyFont="1" applyFill="1"/>
    <xf numFmtId="0" fontId="86" fillId="20" borderId="0" xfId="0" quotePrefix="1" applyFont="1" applyFill="1" applyAlignment="1" applyProtection="1">
      <alignment horizontal="left" vertical="center"/>
      <protection locked="0"/>
    </xf>
    <xf numFmtId="14" fontId="80" fillId="20" borderId="0" xfId="0" applyNumberFormat="1" applyFont="1" applyFill="1" applyAlignment="1">
      <alignment horizontal="left"/>
    </xf>
    <xf numFmtId="0" fontId="76" fillId="20" borderId="0" xfId="0" applyFont="1" applyFill="1" applyAlignment="1">
      <alignment horizontal="left"/>
    </xf>
    <xf numFmtId="0" fontId="80" fillId="20" borderId="0" xfId="0" applyFont="1" applyFill="1" applyAlignment="1" applyProtection="1">
      <alignment horizontal="left" vertical="center"/>
      <protection locked="0"/>
    </xf>
    <xf numFmtId="0" fontId="84" fillId="20" borderId="0" xfId="0" applyFont="1" applyFill="1" applyAlignment="1">
      <alignment horizontal="left"/>
    </xf>
    <xf numFmtId="49" fontId="80" fillId="20" borderId="0" xfId="0" applyNumberFormat="1" applyFont="1" applyFill="1" applyAlignment="1" applyProtection="1">
      <alignment horizontal="left" vertical="center"/>
      <protection locked="0"/>
    </xf>
    <xf numFmtId="171" fontId="80" fillId="20" borderId="0" xfId="0" applyNumberFormat="1" applyFont="1" applyFill="1" applyAlignment="1">
      <alignment horizontal="left"/>
    </xf>
    <xf numFmtId="0" fontId="79" fillId="20" borderId="0" xfId="0" applyFont="1" applyFill="1" applyAlignment="1">
      <alignment horizontal="left" vertical="center"/>
    </xf>
    <xf numFmtId="4" fontId="85" fillId="20" borderId="0" xfId="0" applyNumberFormat="1" applyFont="1" applyFill="1" applyAlignment="1" applyProtection="1">
      <alignment horizontal="left" vertical="center"/>
      <protection locked="0"/>
    </xf>
    <xf numFmtId="14" fontId="79" fillId="20" borderId="0" xfId="0" applyNumberFormat="1" applyFont="1" applyFill="1" applyAlignment="1">
      <alignment horizontal="left" vertical="center"/>
    </xf>
    <xf numFmtId="14" fontId="80" fillId="0" borderId="0" xfId="0" applyNumberFormat="1" applyFont="1" applyAlignment="1">
      <alignment horizontal="left"/>
    </xf>
    <xf numFmtId="44" fontId="80" fillId="20" borderId="0" xfId="3" applyFont="1" applyFill="1" applyAlignment="1" applyProtection="1">
      <alignment horizontal="left" vertical="center"/>
      <protection locked="0"/>
    </xf>
    <xf numFmtId="44" fontId="80" fillId="0" borderId="0" xfId="3" applyFont="1" applyAlignment="1">
      <alignment horizontal="left"/>
    </xf>
    <xf numFmtId="44" fontId="80" fillId="20" borderId="0" xfId="3" applyFont="1" applyFill="1" applyAlignment="1">
      <alignment horizontal="left"/>
    </xf>
    <xf numFmtId="164" fontId="5" fillId="15" borderId="7" xfId="0" applyNumberFormat="1" applyFont="1" applyFill="1" applyBorder="1" applyAlignment="1" applyProtection="1">
      <alignment vertical="center"/>
      <protection hidden="1"/>
    </xf>
    <xf numFmtId="0" fontId="2" fillId="15" borderId="0" xfId="0" applyFont="1" applyFill="1" applyAlignment="1" applyProtection="1">
      <alignment vertical="center"/>
      <protection hidden="1"/>
    </xf>
    <xf numFmtId="0" fontId="22" fillId="15" borderId="0" xfId="0" applyFont="1" applyFill="1"/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57" fillId="7" borderId="0" xfId="0" applyFont="1" applyFill="1" applyAlignment="1" applyProtection="1">
      <alignment horizontal="center" vertical="center"/>
      <protection hidden="1"/>
    </xf>
    <xf numFmtId="0" fontId="27" fillId="11" borderId="32" xfId="0" applyFont="1" applyFill="1" applyBorder="1" applyAlignment="1" applyProtection="1">
      <alignment horizontal="center" vertical="center"/>
      <protection hidden="1"/>
    </xf>
    <xf numFmtId="0" fontId="27" fillId="11" borderId="23" xfId="0" applyFont="1" applyFill="1" applyBorder="1" applyAlignment="1" applyProtection="1">
      <alignment horizontal="center" vertical="center"/>
      <protection hidden="1"/>
    </xf>
    <xf numFmtId="0" fontId="27" fillId="11" borderId="33" xfId="0" applyFont="1" applyFill="1" applyBorder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7" fillId="11" borderId="12" xfId="0" applyFont="1" applyFill="1" applyBorder="1" applyAlignment="1" applyProtection="1">
      <alignment horizontal="center" vertical="center"/>
      <protection hidden="1"/>
    </xf>
    <xf numFmtId="0" fontId="27" fillId="11" borderId="3" xfId="0" applyFont="1" applyFill="1" applyBorder="1" applyAlignment="1" applyProtection="1">
      <alignment horizontal="center" vertical="center"/>
      <protection hidden="1"/>
    </xf>
    <xf numFmtId="0" fontId="27" fillId="11" borderId="5" xfId="0" applyFont="1" applyFill="1" applyBorder="1" applyAlignment="1" applyProtection="1">
      <alignment horizontal="center" vertical="center"/>
      <protection hidden="1"/>
    </xf>
    <xf numFmtId="0" fontId="27" fillId="11" borderId="21" xfId="0" applyFont="1" applyFill="1" applyBorder="1" applyAlignment="1" applyProtection="1">
      <alignment horizontal="center" vertical="center"/>
      <protection hidden="1"/>
    </xf>
    <xf numFmtId="0" fontId="27" fillId="11" borderId="15" xfId="0" applyFont="1" applyFill="1" applyBorder="1" applyAlignment="1" applyProtection="1">
      <alignment horizontal="center" vertical="center"/>
      <protection hidden="1"/>
    </xf>
    <xf numFmtId="0" fontId="27" fillId="11" borderId="17" xfId="0" applyFont="1" applyFill="1" applyBorder="1" applyAlignment="1" applyProtection="1">
      <alignment horizontal="center" vertical="center"/>
      <protection hidden="1"/>
    </xf>
    <xf numFmtId="0" fontId="27" fillId="5" borderId="32" xfId="0" applyFont="1" applyFill="1" applyBorder="1" applyAlignment="1" applyProtection="1">
      <alignment horizontal="center" vertical="center"/>
      <protection hidden="1"/>
    </xf>
    <xf numFmtId="0" fontId="27" fillId="5" borderId="23" xfId="0" applyFont="1" applyFill="1" applyBorder="1" applyAlignment="1" applyProtection="1">
      <alignment horizontal="center" vertical="center"/>
      <protection hidden="1"/>
    </xf>
    <xf numFmtId="0" fontId="27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5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7" fillId="0" borderId="44" xfId="0" applyFont="1" applyBorder="1" applyAlignment="1" applyProtection="1">
      <alignment horizontal="center" vertical="center"/>
      <protection hidden="1"/>
    </xf>
    <xf numFmtId="0" fontId="37" fillId="0" borderId="34" xfId="0" applyFont="1" applyBorder="1" applyAlignment="1" applyProtection="1">
      <alignment horizontal="center" vertical="center"/>
      <protection hidden="1"/>
    </xf>
    <xf numFmtId="0" fontId="37" fillId="0" borderId="31" xfId="0" applyFont="1" applyBorder="1" applyAlignment="1" applyProtection="1">
      <alignment horizontal="center" vertical="center"/>
      <protection hidden="1"/>
    </xf>
    <xf numFmtId="0" fontId="53" fillId="0" borderId="12" xfId="0" applyFont="1" applyBorder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horizontal="center" vertical="center"/>
      <protection hidden="1"/>
    </xf>
    <xf numFmtId="0" fontId="53" fillId="0" borderId="21" xfId="0" applyFont="1" applyBorder="1" applyAlignment="1" applyProtection="1">
      <alignment horizontal="center" vertical="center"/>
      <protection hidden="1"/>
    </xf>
    <xf numFmtId="0" fontId="53" fillId="0" borderId="15" xfId="0" applyFont="1" applyBorder="1" applyAlignment="1" applyProtection="1">
      <alignment horizontal="center" vertical="center"/>
      <protection hidden="1"/>
    </xf>
    <xf numFmtId="0" fontId="53" fillId="0" borderId="17" xfId="0" applyFont="1" applyBorder="1" applyAlignment="1" applyProtection="1">
      <alignment horizontal="center" vertical="center"/>
      <protection hidden="1"/>
    </xf>
    <xf numFmtId="0" fontId="62" fillId="0" borderId="21" xfId="0" applyFont="1" applyBorder="1" applyAlignment="1" applyProtection="1">
      <alignment horizontal="center" vertical="center"/>
      <protection hidden="1"/>
    </xf>
    <xf numFmtId="0" fontId="62" fillId="0" borderId="1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49" fontId="43" fillId="0" borderId="11" xfId="0" applyNumberFormat="1" applyFont="1" applyBorder="1" applyAlignment="1" applyProtection="1">
      <alignment horizontal="center" vertical="center"/>
      <protection hidden="1"/>
    </xf>
    <xf numFmtId="49" fontId="43" fillId="0" borderId="0" xfId="0" applyNumberFormat="1" applyFont="1" applyAlignment="1" applyProtection="1">
      <alignment horizontal="center" vertical="center"/>
      <protection hidden="1"/>
    </xf>
    <xf numFmtId="49" fontId="43" fillId="0" borderId="6" xfId="0" applyNumberFormat="1" applyFont="1" applyBorder="1" applyAlignment="1" applyProtection="1">
      <alignment horizontal="center" vertical="center"/>
      <protection hidden="1"/>
    </xf>
    <xf numFmtId="49" fontId="43" fillId="0" borderId="36" xfId="0" applyNumberFormat="1" applyFont="1" applyBorder="1" applyAlignment="1" applyProtection="1">
      <alignment horizontal="center"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35" xfId="0" applyNumberFormat="1" applyFont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77" fillId="0" borderId="41" xfId="0" applyFont="1" applyBorder="1" applyAlignment="1" applyProtection="1">
      <alignment horizontal="center" vertical="center" wrapText="1"/>
      <protection hidden="1"/>
    </xf>
    <xf numFmtId="0" fontId="77" fillId="0" borderId="42" xfId="0" applyFont="1" applyBorder="1" applyAlignment="1" applyProtection="1">
      <alignment horizontal="center" vertical="center" wrapText="1"/>
      <protection hidden="1"/>
    </xf>
    <xf numFmtId="0" fontId="77" fillId="0" borderId="26" xfId="0" applyFont="1" applyBorder="1" applyAlignment="1" applyProtection="1">
      <alignment horizontal="center" vertical="center" wrapText="1"/>
      <protection hidden="1"/>
    </xf>
    <xf numFmtId="0" fontId="77" fillId="0" borderId="0" xfId="0" applyFont="1" applyAlignment="1" applyProtection="1">
      <alignment horizontal="center" vertical="center" wrapText="1"/>
      <protection hidden="1"/>
    </xf>
    <xf numFmtId="0" fontId="77" fillId="0" borderId="28" xfId="0" applyFont="1" applyBorder="1" applyAlignment="1" applyProtection="1">
      <alignment horizontal="center" vertical="center" wrapText="1"/>
      <protection hidden="1"/>
    </xf>
    <xf numFmtId="0" fontId="77" fillId="0" borderId="29" xfId="0" applyFont="1" applyBorder="1" applyAlignment="1" applyProtection="1">
      <alignment horizontal="center" vertical="center" wrapText="1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19" fillId="15" borderId="36" xfId="2" applyFill="1" applyBorder="1" applyAlignment="1" applyProtection="1">
      <alignment horizontal="center" vertical="center"/>
      <protection locked="0"/>
    </xf>
    <xf numFmtId="0" fontId="10" fillId="15" borderId="15" xfId="0" applyFont="1" applyFill="1" applyBorder="1" applyAlignment="1" applyProtection="1">
      <alignment horizontal="center" vertical="center"/>
      <protection locked="0"/>
    </xf>
    <xf numFmtId="0" fontId="10" fillId="15" borderId="17" xfId="0" applyFont="1" applyFill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49" fillId="0" borderId="16" xfId="0" applyFont="1" applyBorder="1" applyAlignment="1" applyProtection="1">
      <alignment horizontal="center" vertical="center"/>
      <protection hidden="1"/>
    </xf>
    <xf numFmtId="0" fontId="37" fillId="0" borderId="37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7" fillId="0" borderId="49" xfId="0" applyFont="1" applyBorder="1" applyAlignment="1" applyProtection="1">
      <alignment horizontal="center" vertical="center"/>
      <protection hidden="1"/>
    </xf>
    <xf numFmtId="0" fontId="48" fillId="0" borderId="49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58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8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45" xfId="0" applyFont="1" applyBorder="1" applyAlignment="1" applyProtection="1">
      <alignment horizontal="center" vertical="center"/>
      <protection hidden="1"/>
    </xf>
    <xf numFmtId="164" fontId="50" fillId="0" borderId="13" xfId="0" applyNumberFormat="1" applyFont="1" applyBorder="1" applyAlignment="1" applyProtection="1">
      <alignment horizontal="center" vertical="center"/>
      <protection hidden="1"/>
    </xf>
    <xf numFmtId="164" fontId="50" fillId="0" borderId="10" xfId="0" applyNumberFormat="1" applyFont="1" applyBorder="1" applyAlignment="1" applyProtection="1">
      <alignment horizontal="center" vertical="center"/>
      <protection hidden="1"/>
    </xf>
    <xf numFmtId="164" fontId="50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7" fillId="15" borderId="66" xfId="0" applyFont="1" applyFill="1" applyBorder="1" applyAlignment="1" applyProtection="1">
      <alignment horizontal="center" vertical="center"/>
      <protection hidden="1"/>
    </xf>
    <xf numFmtId="164" fontId="3" fillId="15" borderId="83" xfId="0" applyNumberFormat="1" applyFont="1" applyFill="1" applyBorder="1" applyAlignment="1" applyProtection="1">
      <alignment horizontal="center" vertical="center"/>
      <protection locked="0" hidden="1"/>
    </xf>
    <xf numFmtId="164" fontId="3" fillId="15" borderId="84" xfId="0" applyNumberFormat="1" applyFont="1" applyFill="1" applyBorder="1" applyAlignment="1" applyProtection="1">
      <alignment horizontal="center" vertical="center"/>
      <protection locked="0" hidden="1"/>
    </xf>
    <xf numFmtId="164" fontId="3" fillId="15" borderId="85" xfId="0" applyNumberFormat="1" applyFont="1" applyFill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2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5" fillId="0" borderId="37" xfId="0" applyNumberFormat="1" applyFont="1" applyBorder="1" applyAlignment="1" applyProtection="1">
      <alignment horizontal="center" vertical="center"/>
      <protection hidden="1"/>
    </xf>
    <xf numFmtId="168" fontId="45" fillId="0" borderId="34" xfId="0" applyNumberFormat="1" applyFont="1" applyBorder="1" applyAlignment="1" applyProtection="1">
      <alignment horizontal="center" vertical="center"/>
      <protection hidden="1"/>
    </xf>
    <xf numFmtId="168" fontId="45" fillId="0" borderId="31" xfId="0" applyNumberFormat="1" applyFont="1" applyBorder="1" applyAlignment="1" applyProtection="1">
      <alignment horizontal="center" vertical="center"/>
      <protection hidden="1"/>
    </xf>
    <xf numFmtId="168" fontId="45" fillId="0" borderId="38" xfId="0" applyNumberFormat="1" applyFont="1" applyBorder="1" applyAlignment="1" applyProtection="1">
      <alignment horizontal="center" vertical="center"/>
      <protection hidden="1"/>
    </xf>
    <xf numFmtId="168" fontId="45" fillId="0" borderId="39" xfId="0" applyNumberFormat="1" applyFont="1" applyBorder="1" applyAlignment="1" applyProtection="1">
      <alignment horizontal="center" vertical="center"/>
      <protection hidden="1"/>
    </xf>
    <xf numFmtId="168" fontId="45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44" fillId="0" borderId="12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6" fillId="0" borderId="18" xfId="0" applyFont="1" applyBorder="1" applyAlignment="1" applyProtection="1">
      <alignment horizontal="center" vertical="center"/>
      <protection hidden="1"/>
    </xf>
    <xf numFmtId="0" fontId="46" fillId="0" borderId="5" xfId="0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69" fillId="0" borderId="41" xfId="0" applyFont="1" applyBorder="1" applyAlignment="1" applyProtection="1">
      <alignment horizontal="center" vertical="center" wrapText="1"/>
      <protection hidden="1"/>
    </xf>
    <xf numFmtId="0" fontId="69" fillId="0" borderId="42" xfId="0" applyFont="1" applyBorder="1" applyAlignment="1" applyProtection="1">
      <alignment horizontal="center" vertical="center" wrapText="1"/>
      <protection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26" xfId="0" applyFont="1" applyBorder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 wrapText="1"/>
      <protection hidden="1"/>
    </xf>
    <xf numFmtId="0" fontId="69" fillId="0" borderId="27" xfId="0" applyFont="1" applyBorder="1" applyAlignment="1" applyProtection="1">
      <alignment horizontal="center" vertical="center" wrapText="1"/>
      <protection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3" fillId="0" borderId="13" xfId="0" applyFont="1" applyBorder="1" applyAlignment="1" applyProtection="1">
      <alignment horizontal="center" vertical="distributed" wrapText="1" readingOrder="1"/>
      <protection hidden="1"/>
    </xf>
    <xf numFmtId="0" fontId="43" fillId="0" borderId="7" xfId="0" applyFont="1" applyBorder="1" applyAlignment="1" applyProtection="1">
      <alignment horizontal="center" vertical="distributed" wrapText="1" readingOrder="1"/>
      <protection hidden="1"/>
    </xf>
    <xf numFmtId="0" fontId="43" fillId="0" borderId="8" xfId="0" applyFont="1" applyBorder="1" applyAlignment="1" applyProtection="1">
      <alignment horizontal="center" vertical="distributed" wrapText="1" readingOrder="1"/>
      <protection hidden="1"/>
    </xf>
    <xf numFmtId="0" fontId="43" fillId="0" borderId="1" xfId="0" applyFont="1" applyBorder="1" applyAlignment="1" applyProtection="1">
      <alignment horizontal="center" vertical="distributed" wrapText="1" readingOrder="1"/>
      <protection hidden="1"/>
    </xf>
    <xf numFmtId="0" fontId="43" fillId="0" borderId="0" xfId="0" applyFont="1" applyAlignment="1" applyProtection="1">
      <alignment horizontal="center" vertical="distributed" wrapText="1" readingOrder="1"/>
      <protection hidden="1"/>
    </xf>
    <xf numFmtId="0" fontId="43" fillId="0" borderId="6" xfId="0" applyFont="1" applyBorder="1" applyAlignment="1" applyProtection="1">
      <alignment horizontal="center" vertical="distributed" wrapText="1" readingOrder="1"/>
      <protection hidden="1"/>
    </xf>
    <xf numFmtId="0" fontId="43" fillId="0" borderId="21" xfId="0" applyFont="1" applyBorder="1" applyAlignment="1" applyProtection="1">
      <alignment horizontal="center" vertical="distributed" wrapText="1" readingOrder="1"/>
      <protection hidden="1"/>
    </xf>
    <xf numFmtId="0" fontId="43" fillId="0" borderId="15" xfId="0" applyFont="1" applyBorder="1" applyAlignment="1" applyProtection="1">
      <alignment horizontal="center" vertical="distributed" wrapText="1" readingOrder="1"/>
      <protection hidden="1"/>
    </xf>
    <xf numFmtId="0" fontId="43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3" fillId="0" borderId="15" xfId="0" applyFont="1" applyBorder="1" applyAlignment="1" applyProtection="1">
      <alignment horizontal="center" vertical="center"/>
      <protection hidden="1"/>
    </xf>
    <xf numFmtId="0" fontId="43" fillId="0" borderId="11" xfId="0" applyFont="1" applyBorder="1" applyAlignment="1" applyProtection="1">
      <alignment horizontal="center" vertical="center"/>
      <protection hidden="1"/>
    </xf>
    <xf numFmtId="0" fontId="43" fillId="0" borderId="6" xfId="0" applyFont="1" applyBorder="1" applyAlignment="1" applyProtection="1">
      <alignment horizontal="center" vertical="center"/>
      <protection hidden="1"/>
    </xf>
    <xf numFmtId="0" fontId="43" fillId="0" borderId="36" xfId="0" applyFont="1" applyBorder="1" applyAlignment="1" applyProtection="1">
      <alignment horizontal="center" vertical="center"/>
      <protection hidden="1"/>
    </xf>
    <xf numFmtId="0" fontId="43" fillId="0" borderId="35" xfId="0" applyFont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0" fontId="27" fillId="11" borderId="32" xfId="0" applyFont="1" applyFill="1" applyBorder="1" applyAlignment="1">
      <alignment horizontal="center"/>
    </xf>
    <xf numFmtId="0" fontId="27" fillId="11" borderId="23" xfId="0" applyFont="1" applyFill="1" applyBorder="1" applyAlignment="1">
      <alignment horizontal="center"/>
    </xf>
    <xf numFmtId="0" fontId="27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1" fillId="0" borderId="41" xfId="0" applyFont="1" applyBorder="1" applyAlignment="1" applyProtection="1">
      <alignment horizontal="center" vertical="center"/>
      <protection hidden="1"/>
    </xf>
    <xf numFmtId="0" fontId="61" fillId="0" borderId="42" xfId="0" applyFont="1" applyBorder="1" applyAlignment="1" applyProtection="1">
      <alignment horizontal="center" vertical="center"/>
      <protection hidden="1"/>
    </xf>
    <xf numFmtId="0" fontId="61" fillId="0" borderId="43" xfId="0" applyFont="1" applyBorder="1" applyAlignment="1" applyProtection="1">
      <alignment horizontal="center" vertical="center"/>
      <protection hidden="1"/>
    </xf>
    <xf numFmtId="0" fontId="61" fillId="0" borderId="26" xfId="0" applyFont="1" applyBorder="1" applyAlignment="1" applyProtection="1">
      <alignment horizontal="center" vertical="center"/>
      <protection hidden="1"/>
    </xf>
    <xf numFmtId="0" fontId="61" fillId="0" borderId="0" xfId="0" applyFont="1" applyAlignment="1" applyProtection="1">
      <alignment horizontal="center" vertical="center"/>
      <protection hidden="1"/>
    </xf>
    <xf numFmtId="0" fontId="61" fillId="0" borderId="27" xfId="0" applyFont="1" applyBorder="1" applyAlignment="1" applyProtection="1">
      <alignment horizontal="center" vertical="center"/>
      <protection hidden="1"/>
    </xf>
    <xf numFmtId="0" fontId="61" fillId="0" borderId="28" xfId="0" applyFont="1" applyBorder="1" applyAlignment="1" applyProtection="1">
      <alignment horizontal="center" vertical="center"/>
      <protection hidden="1"/>
    </xf>
    <xf numFmtId="0" fontId="61" fillId="0" borderId="29" xfId="0" applyFont="1" applyBorder="1" applyAlignment="1" applyProtection="1">
      <alignment horizontal="center" vertical="center"/>
      <protection hidden="1"/>
    </xf>
    <xf numFmtId="0" fontId="61" fillId="0" borderId="30" xfId="0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3" fillId="0" borderId="3" xfId="0" applyFont="1" applyBorder="1" applyAlignment="1" applyProtection="1">
      <alignment horizontal="center" vertical="center" wrapText="1"/>
      <protection hidden="1"/>
    </xf>
    <xf numFmtId="0" fontId="73" fillId="0" borderId="81" xfId="0" applyFont="1" applyBorder="1" applyAlignment="1" applyProtection="1">
      <alignment horizontal="center" vertical="center" wrapText="1"/>
      <protection hidden="1"/>
    </xf>
    <xf numFmtId="0" fontId="73" fillId="0" borderId="0" xfId="0" applyFont="1" applyAlignment="1" applyProtection="1">
      <alignment horizontal="center" vertical="center" wrapText="1"/>
      <protection hidden="1"/>
    </xf>
    <xf numFmtId="0" fontId="73" fillId="0" borderId="27" xfId="0" applyFont="1" applyBorder="1" applyAlignment="1" applyProtection="1">
      <alignment horizontal="center" vertical="center" wrapText="1"/>
      <protection hidden="1"/>
    </xf>
    <xf numFmtId="0" fontId="71" fillId="0" borderId="15" xfId="0" applyFont="1" applyBorder="1" applyAlignment="1">
      <alignment horizontal="center" vertical="center"/>
    </xf>
    <xf numFmtId="49" fontId="35" fillId="0" borderId="20" xfId="0" applyNumberFormat="1" applyFont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Border="1" applyAlignment="1" applyProtection="1">
      <alignment horizontal="center" vertical="center"/>
      <protection locked="0"/>
    </xf>
    <xf numFmtId="166" fontId="34" fillId="0" borderId="79" xfId="0" applyNumberFormat="1" applyFont="1" applyBorder="1" applyAlignment="1">
      <alignment horizontal="right" vertical="center"/>
    </xf>
    <xf numFmtId="166" fontId="34" fillId="0" borderId="80" xfId="0" applyNumberFormat="1" applyFont="1" applyBorder="1" applyAlignment="1">
      <alignment horizontal="right" vertical="center"/>
    </xf>
    <xf numFmtId="166" fontId="34" fillId="0" borderId="19" xfId="0" applyNumberFormat="1" applyFont="1" applyBorder="1" applyAlignment="1">
      <alignment horizontal="right" vertical="center"/>
    </xf>
    <xf numFmtId="165" fontId="31" fillId="3" borderId="67" xfId="0" applyNumberFormat="1" applyFont="1" applyFill="1" applyBorder="1" applyAlignment="1">
      <alignment horizontal="left" vertical="center"/>
    </xf>
    <xf numFmtId="165" fontId="31" fillId="3" borderId="68" xfId="0" applyNumberFormat="1" applyFont="1" applyFill="1" applyBorder="1" applyAlignment="1">
      <alignment horizontal="left" vertical="center"/>
    </xf>
    <xf numFmtId="165" fontId="30" fillId="3" borderId="68" xfId="0" applyNumberFormat="1" applyFont="1" applyFill="1" applyBorder="1" applyAlignment="1">
      <alignment horizontal="left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27" fillId="3" borderId="75" xfId="0" applyFont="1" applyFill="1" applyBorder="1" applyAlignment="1">
      <alignment horizontal="center" vertical="center" textRotation="90"/>
    </xf>
    <xf numFmtId="166" fontId="34" fillId="0" borderId="80" xfId="0" applyNumberFormat="1" applyFont="1" applyBorder="1" applyAlignment="1" applyProtection="1">
      <alignment horizontal="right" vertical="center"/>
      <protection locked="0"/>
    </xf>
    <xf numFmtId="166" fontId="34" fillId="0" borderId="19" xfId="0" applyNumberFormat="1" applyFont="1" applyBorder="1" applyAlignment="1" applyProtection="1">
      <alignment horizontal="right" vertical="center"/>
      <protection locked="0"/>
    </xf>
    <xf numFmtId="166" fontId="34" fillId="0" borderId="20" xfId="0" applyNumberFormat="1" applyFont="1" applyBorder="1" applyAlignment="1" applyProtection="1">
      <alignment horizontal="right" vertical="center"/>
      <protection locked="0"/>
    </xf>
    <xf numFmtId="14" fontId="34" fillId="0" borderId="80" xfId="0" applyNumberFormat="1" applyFont="1" applyBorder="1" applyAlignment="1">
      <alignment horizontal="right" vertical="center"/>
    </xf>
    <xf numFmtId="14" fontId="34" fillId="0" borderId="19" xfId="0" applyNumberFormat="1" applyFont="1" applyBorder="1" applyAlignment="1">
      <alignment horizontal="right" vertical="center"/>
    </xf>
    <xf numFmtId="0" fontId="29" fillId="3" borderId="68" xfId="0" applyFont="1" applyFill="1" applyBorder="1" applyAlignment="1">
      <alignment horizontal="center" vertical="center"/>
    </xf>
    <xf numFmtId="0" fontId="29" fillId="3" borderId="69" xfId="0" applyFont="1" applyFill="1" applyBorder="1" applyAlignment="1">
      <alignment horizontal="center" vertical="center"/>
    </xf>
    <xf numFmtId="0" fontId="29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 textRotation="90"/>
    </xf>
    <xf numFmtId="0" fontId="25" fillId="0" borderId="16" xfId="0" applyFont="1" applyBorder="1" applyAlignment="1">
      <alignment horizontal="left" vertical="center"/>
    </xf>
    <xf numFmtId="0" fontId="74" fillId="2" borderId="3" xfId="0" applyFont="1" applyFill="1" applyBorder="1" applyAlignment="1">
      <alignment horizontal="center" vertical="center" wrapText="1"/>
    </xf>
    <xf numFmtId="0" fontId="74" fillId="2" borderId="5" xfId="0" applyFont="1" applyFill="1" applyBorder="1" applyAlignment="1">
      <alignment horizontal="center" vertical="center" wrapText="1"/>
    </xf>
    <xf numFmtId="0" fontId="74" fillId="2" borderId="15" xfId="0" applyFont="1" applyFill="1" applyBorder="1" applyAlignment="1">
      <alignment horizontal="center" vertical="center" wrapText="1"/>
    </xf>
    <xf numFmtId="0" fontId="74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81" fillId="0" borderId="15" xfId="0" applyFont="1" applyBorder="1" applyAlignment="1">
      <alignment horizontal="left" vertical="center"/>
    </xf>
    <xf numFmtId="0" fontId="81" fillId="0" borderId="32" xfId="0" applyFont="1" applyBorder="1" applyAlignment="1">
      <alignment horizontal="left" vertical="center"/>
    </xf>
    <xf numFmtId="0" fontId="81" fillId="0" borderId="23" xfId="0" applyFont="1" applyBorder="1" applyAlignment="1">
      <alignment horizontal="left" vertical="center"/>
    </xf>
    <xf numFmtId="0" fontId="81" fillId="0" borderId="33" xfId="0" applyFont="1" applyBorder="1" applyAlignment="1">
      <alignment horizontal="left" vertical="center"/>
    </xf>
  </cellXfs>
  <cellStyles count="4">
    <cellStyle name="Euro" xfId="1"/>
    <cellStyle name="Hipervínculo" xfId="2" builtinId="8"/>
    <cellStyle name="Moneda" xfId="3" builtinId="4"/>
    <cellStyle name="Normal" xfId="0" builtinId="0"/>
  </cellStyles>
  <dxfs count="29">
    <dxf>
      <fill>
        <patternFill>
          <bgColor indexed="13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8" dropStyle="combo" dx="15" fmlaLink="' Derechos de Inscripción '!$C$16" fmlaRange="' Datos de Organizadores '!$B$3:$M$28" sel="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Publicidad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CheckBox" fmlaLink="Exportacion!$H$2" lockText="1" noThreeD="1"/>
</file>

<file path=xl/ctrlProps/ctrlProp22.xml><?xml version="1.0" encoding="utf-8"?>
<formControlPr xmlns="http://schemas.microsoft.com/office/spreadsheetml/2009/9/main" objectType="CheckBox" fmlaLink="Trofeo7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30" sel="3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=""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8315068"/>
              <a:ext cx="666578" cy="489121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55</xdr:row>
          <xdr:rowOff>28575</xdr:rowOff>
        </xdr:from>
        <xdr:to>
          <xdr:col>32</xdr:col>
          <xdr:colOff>142875</xdr:colOff>
          <xdr:row>56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  <xdr:twoCellAnchor editAs="oneCell">
    <xdr:from>
      <xdr:col>26</xdr:col>
      <xdr:colOff>76200</xdr:colOff>
      <xdr:row>59</xdr:row>
      <xdr:rowOff>38100</xdr:rowOff>
    </xdr:from>
    <xdr:to>
      <xdr:col>33</xdr:col>
      <xdr:colOff>67094</xdr:colOff>
      <xdr:row>62</xdr:row>
      <xdr:rowOff>9523</xdr:rowOff>
    </xdr:to>
    <xdr:sp macro="" textlink="">
      <xdr:nvSpPr>
        <xdr:cNvPr id="28" name="Text Box 249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654800" y="6934200"/>
          <a:ext cx="1743494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59</xdr:row>
          <xdr:rowOff>0</xdr:rowOff>
        </xdr:from>
        <xdr:to>
          <xdr:col>27</xdr:col>
          <xdr:colOff>104775</xdr:colOff>
          <xdr:row>60</xdr:row>
          <xdr:rowOff>9525</xdr:rowOff>
        </xdr:to>
        <xdr:sp macro="" textlink="">
          <xdr:nvSpPr>
            <xdr:cNvPr id="1272" name="Casilla 204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=""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12" zoomScale="185" zoomScaleNormal="185" zoomScaleSheetLayoutView="100" zoomScalePageLayoutView="185" workbookViewId="0">
      <selection activeCell="Q8" sqref="Q8:AH9"/>
    </sheetView>
  </sheetViews>
  <sheetFormatPr baseColWidth="10" defaultColWidth="0" defaultRowHeight="0" customHeight="1" zeroHeight="1" x14ac:dyDescent="0.2"/>
  <cols>
    <col min="1" max="1" width="6.7109375" style="49" customWidth="1"/>
    <col min="2" max="2" width="2.42578125" style="49" customWidth="1"/>
    <col min="3" max="3" width="4.7109375" style="49" customWidth="1"/>
    <col min="4" max="7" width="3.42578125" style="49" customWidth="1"/>
    <col min="8" max="8" width="4.42578125" style="49" customWidth="1"/>
    <col min="9" max="9" width="2.28515625" style="49" customWidth="1"/>
    <col min="10" max="10" width="3.42578125" style="49" customWidth="1"/>
    <col min="11" max="11" width="1.28515625" style="49" customWidth="1"/>
    <col min="12" max="12" width="7.28515625" style="49" customWidth="1"/>
    <col min="13" max="14" width="3.42578125" style="49" customWidth="1"/>
    <col min="15" max="15" width="2.7109375" style="49" customWidth="1"/>
    <col min="16" max="16" width="2" style="49" customWidth="1"/>
    <col min="17" max="17" width="3.7109375" style="49" customWidth="1"/>
    <col min="18" max="18" width="2" style="49" customWidth="1"/>
    <col min="19" max="19" width="1.140625" style="49" customWidth="1"/>
    <col min="20" max="21" width="2" style="49" customWidth="1"/>
    <col min="22" max="23" width="3.42578125" style="49" customWidth="1"/>
    <col min="24" max="24" width="4.7109375" style="49" customWidth="1"/>
    <col min="25" max="26" width="2.7109375" style="49" customWidth="1"/>
    <col min="27" max="27" width="3.28515625" style="49" customWidth="1"/>
    <col min="28" max="28" width="3.42578125" style="49" customWidth="1"/>
    <col min="29" max="29" width="2.7109375" style="49" customWidth="1"/>
    <col min="30" max="30" width="2" style="49" customWidth="1"/>
    <col min="31" max="31" width="3.42578125" style="49" customWidth="1"/>
    <col min="32" max="32" width="4.42578125" style="49" customWidth="1"/>
    <col min="33" max="33" width="3.42578125" style="49" customWidth="1"/>
    <col min="34" max="34" width="2.42578125" style="49" customWidth="1"/>
    <col min="35" max="35" width="6.42578125" style="49" customWidth="1"/>
    <col min="36" max="36" width="1.140625" style="49" hidden="1" customWidth="1"/>
    <col min="37" max="16384" width="11.42578125" style="49" hidden="1"/>
  </cols>
  <sheetData>
    <row r="1" spans="2:35" ht="5.0999999999999996" customHeight="1" x14ac:dyDescent="0.2"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49" t="s">
        <v>184</v>
      </c>
    </row>
    <row r="2" spans="2:35" s="50" customFormat="1" ht="3.75" customHeight="1" x14ac:dyDescent="0.2">
      <c r="B2" s="43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</row>
    <row r="3" spans="2:35" s="50" customFormat="1" ht="21.75" customHeight="1" x14ac:dyDescent="0.2">
      <c r="B3" s="47"/>
      <c r="C3" s="399" t="s">
        <v>185</v>
      </c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48"/>
    </row>
    <row r="4" spans="2:35" s="50" customFormat="1" ht="12" customHeight="1" x14ac:dyDescent="0.2">
      <c r="B4" s="47"/>
      <c r="C4" s="51" t="s">
        <v>53</v>
      </c>
      <c r="D4" s="42" t="s">
        <v>52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8"/>
    </row>
    <row r="5" spans="2:35" s="50" customFormat="1" ht="12" customHeight="1" x14ac:dyDescent="0.2">
      <c r="B5" s="47"/>
      <c r="C5" s="51" t="s">
        <v>54</v>
      </c>
      <c r="D5" s="42" t="s">
        <v>88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8"/>
    </row>
    <row r="6" spans="2:35" s="50" customFormat="1" ht="24" customHeight="1" x14ac:dyDescent="0.2">
      <c r="B6" s="386" t="s">
        <v>89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8"/>
    </row>
    <row r="7" spans="2:35" ht="5.0999999999999996" customHeight="1" x14ac:dyDescent="0.2">
      <c r="B7" s="52"/>
      <c r="C7" s="53"/>
      <c r="D7" s="54"/>
      <c r="E7" s="55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2:35" ht="12.75" customHeight="1" x14ac:dyDescent="0.15">
      <c r="B8" s="391" t="str">
        <f>Opcion</f>
        <v>ESTADO NORMAL (Todos los datos visibles)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58"/>
      <c r="P8" s="52"/>
      <c r="Q8" s="393" t="s">
        <v>71</v>
      </c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4"/>
      <c r="AE8" s="394"/>
      <c r="AF8" s="394"/>
      <c r="AG8" s="394"/>
      <c r="AH8" s="395"/>
    </row>
    <row r="9" spans="2:35" s="50" customFormat="1" ht="12.75" customHeight="1" x14ac:dyDescent="0.2">
      <c r="B9" s="389" t="str">
        <f>Opcion2</f>
        <v>Active la casilla para imprimir un Boletín de Inscripción vacío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56"/>
      <c r="Q9" s="396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8"/>
    </row>
    <row r="10" spans="2:35" ht="9" customHeight="1" x14ac:dyDescent="0.2">
      <c r="B10" s="52"/>
      <c r="C10" s="53"/>
      <c r="D10" s="54"/>
      <c r="E10" s="55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35" ht="13.5" customHeight="1" x14ac:dyDescent="0.2">
      <c r="B11" s="11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7"/>
    </row>
    <row r="12" spans="2:35" ht="17.25" customHeight="1" x14ac:dyDescent="0.2">
      <c r="B12" s="25"/>
      <c r="C12" s="2"/>
      <c r="D12" s="2"/>
      <c r="E12" s="2"/>
      <c r="F12" s="2"/>
      <c r="G12" s="406">
        <f ca="1">NOW()</f>
        <v>45362.68545138889</v>
      </c>
      <c r="H12" s="406"/>
      <c r="I12" s="406"/>
      <c r="J12" s="406"/>
      <c r="K12" s="31"/>
      <c r="L12" s="407" t="s">
        <v>108</v>
      </c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31"/>
      <c r="AA12" s="31"/>
      <c r="AB12" s="31"/>
      <c r="AC12" s="31"/>
      <c r="AD12" s="31"/>
      <c r="AE12" s="31"/>
      <c r="AF12" s="31"/>
      <c r="AG12" s="31"/>
      <c r="AH12" s="26"/>
    </row>
    <row r="13" spans="2:35" ht="3" customHeight="1" x14ac:dyDescent="0.2">
      <c r="B13" s="2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6"/>
    </row>
    <row r="14" spans="2:35" ht="16.5" customHeight="1" x14ac:dyDescent="0.2">
      <c r="B14" s="25"/>
      <c r="C14" s="2"/>
      <c r="D14" s="2"/>
      <c r="E14" s="2"/>
      <c r="F14" s="2"/>
      <c r="G14" s="31"/>
      <c r="H14" s="31"/>
      <c r="I14" s="31"/>
      <c r="J14" s="31"/>
      <c r="K14" s="31"/>
      <c r="L14" s="408" t="s">
        <v>340</v>
      </c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31"/>
      <c r="AA14" s="31"/>
      <c r="AB14" s="31"/>
      <c r="AC14" s="31"/>
      <c r="AD14" s="31"/>
      <c r="AE14" s="31"/>
      <c r="AF14" s="31"/>
      <c r="AG14" s="31"/>
      <c r="AH14" s="26"/>
    </row>
    <row r="15" spans="2:35" ht="6.75" customHeight="1" x14ac:dyDescent="0.2">
      <c r="B15" s="25"/>
      <c r="C15" s="2"/>
      <c r="D15" s="2"/>
      <c r="E15" s="2"/>
      <c r="F15" s="2"/>
      <c r="G15" s="2"/>
      <c r="H15" s="91"/>
      <c r="I15" s="91"/>
      <c r="J15" s="91"/>
      <c r="K15" s="91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91"/>
      <c r="AA15" s="91"/>
      <c r="AB15" s="91"/>
      <c r="AC15" s="91"/>
      <c r="AD15" s="91"/>
      <c r="AE15" s="91"/>
      <c r="AF15" s="91"/>
      <c r="AG15" s="91"/>
      <c r="AH15" s="26"/>
    </row>
    <row r="16" spans="2:35" ht="2.25" customHeight="1" x14ac:dyDescent="0.2">
      <c r="B16" s="27">
        <v>3</v>
      </c>
      <c r="C16" s="2"/>
      <c r="D16" s="2"/>
      <c r="E16" s="2"/>
      <c r="F16" s="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6"/>
    </row>
    <row r="17" spans="2:34" ht="12" customHeight="1" x14ac:dyDescent="0.2">
      <c r="B17" s="27"/>
      <c r="C17" s="301" t="s">
        <v>20</v>
      </c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3"/>
      <c r="Y17" s="77"/>
      <c r="Z17" s="301" t="s">
        <v>83</v>
      </c>
      <c r="AA17" s="302"/>
      <c r="AB17" s="302"/>
      <c r="AC17" s="302"/>
      <c r="AD17" s="302"/>
      <c r="AE17" s="302"/>
      <c r="AF17" s="302"/>
      <c r="AG17" s="303"/>
      <c r="AH17" s="26"/>
    </row>
    <row r="18" spans="2:34" ht="6" customHeight="1" x14ac:dyDescent="0.2">
      <c r="B18" s="27"/>
      <c r="C18" s="400" t="str">
        <f>IF(Blanco=TRUE,"",' Derechos de Inscripción '!B18)</f>
        <v>I CRONOMETRADA DE SANTA FE CAPITULACIONES</v>
      </c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2"/>
      <c r="Y18" s="77"/>
      <c r="Z18" s="409">
        <f>IF(Blanco=TRUE,"",' Derechos de Inscripción '!$D$16)</f>
        <v>45388</v>
      </c>
      <c r="AA18" s="410"/>
      <c r="AB18" s="410"/>
      <c r="AC18" s="410"/>
      <c r="AD18" s="410"/>
      <c r="AE18" s="410"/>
      <c r="AF18" s="410"/>
      <c r="AG18" s="411"/>
      <c r="AH18" s="26"/>
    </row>
    <row r="19" spans="2:34" ht="12" customHeight="1" x14ac:dyDescent="0.2">
      <c r="B19" s="27"/>
      <c r="C19" s="403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5"/>
      <c r="Y19" s="77"/>
      <c r="Z19" s="412"/>
      <c r="AA19" s="413"/>
      <c r="AB19" s="413"/>
      <c r="AC19" s="413"/>
      <c r="AD19" s="413"/>
      <c r="AE19" s="413"/>
      <c r="AF19" s="413"/>
      <c r="AG19" s="414"/>
      <c r="AH19" s="26"/>
    </row>
    <row r="20" spans="2:34" ht="6" customHeight="1" x14ac:dyDescent="0.2">
      <c r="B20" s="27"/>
      <c r="C20" s="2"/>
      <c r="D20" s="2"/>
      <c r="E20" s="2"/>
      <c r="F20" s="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26"/>
    </row>
    <row r="21" spans="2:34" ht="20.100000000000001" customHeight="1" x14ac:dyDescent="0.15">
      <c r="B21" s="25"/>
      <c r="C21" s="383" t="str">
        <f>IF(Blanco=TRUE,"",' Derechos de Inscripción '!D21)</f>
        <v>A.C. GRANADA 2001</v>
      </c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5"/>
      <c r="Q21" s="2"/>
      <c r="R21" s="415" t="s">
        <v>66</v>
      </c>
      <c r="S21" s="416"/>
      <c r="T21" s="416"/>
      <c r="U21" s="416"/>
      <c r="V21" s="416"/>
      <c r="W21" s="416"/>
      <c r="X21" s="416"/>
      <c r="Y21" s="416"/>
      <c r="Z21" s="416"/>
      <c r="AA21" s="416"/>
      <c r="AB21" s="416"/>
      <c r="AC21" s="416"/>
      <c r="AD21" s="416"/>
      <c r="AE21" s="416"/>
      <c r="AF21" s="416"/>
      <c r="AG21" s="417"/>
      <c r="AH21" s="26"/>
    </row>
    <row r="22" spans="2:34" ht="6.75" customHeight="1" x14ac:dyDescent="0.2">
      <c r="B22" s="25"/>
      <c r="C22" s="427" t="str">
        <f>IF(Blanco=TRUE,"",' Derechos de Inscripción '!D22)</f>
        <v>ANTONIO HUERTAS REMIGIO 13</v>
      </c>
      <c r="D22" s="428"/>
      <c r="E22" s="428"/>
      <c r="F22" s="428"/>
      <c r="G22" s="428"/>
      <c r="H22" s="428"/>
      <c r="I22" s="428"/>
      <c r="J22" s="428"/>
      <c r="K22" s="428"/>
      <c r="L22" s="428"/>
      <c r="M22" s="428"/>
      <c r="N22" s="428"/>
      <c r="O22" s="428"/>
      <c r="P22" s="429"/>
      <c r="Q22" s="2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26"/>
    </row>
    <row r="23" spans="2:34" ht="6.75" customHeight="1" x14ac:dyDescent="0.2">
      <c r="B23" s="25"/>
      <c r="C23" s="427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9"/>
      <c r="Q23" s="2"/>
      <c r="R23" s="306" t="s">
        <v>67</v>
      </c>
      <c r="S23" s="307"/>
      <c r="T23" s="307"/>
      <c r="U23" s="307"/>
      <c r="V23" s="307"/>
      <c r="W23" s="307"/>
      <c r="X23" s="307"/>
      <c r="Y23" s="307"/>
      <c r="Z23" s="308"/>
      <c r="AA23" s="421" t="s">
        <v>68</v>
      </c>
      <c r="AB23" s="422"/>
      <c r="AC23" s="422"/>
      <c r="AD23" s="423"/>
      <c r="AE23" s="306" t="s">
        <v>72</v>
      </c>
      <c r="AF23" s="307"/>
      <c r="AG23" s="308"/>
      <c r="AH23" s="26"/>
    </row>
    <row r="24" spans="2:34" ht="6.75" customHeight="1" x14ac:dyDescent="0.2">
      <c r="B24" s="25"/>
      <c r="C24" s="470" t="str">
        <f>IF(Blanco=TRUE,"",IF(TEXT(' Derechos de Inscripción '!D23,"00000")=" ","",TEXT(' Derechos de Inscripción '!D23,"00000")&amp;"-"&amp;' Derechos de Inscripción '!F23&amp;" "&amp;' Derechos de Inscripción '!D24))</f>
        <v>18200-MARACENA (GRANADA)</v>
      </c>
      <c r="D24" s="471"/>
      <c r="E24" s="471"/>
      <c r="F24" s="471"/>
      <c r="G24" s="471"/>
      <c r="H24" s="471"/>
      <c r="I24" s="471"/>
      <c r="J24" s="471"/>
      <c r="K24" s="471"/>
      <c r="L24" s="471"/>
      <c r="M24" s="471"/>
      <c r="N24" s="471"/>
      <c r="O24" s="471"/>
      <c r="P24" s="472"/>
      <c r="Q24" s="2"/>
      <c r="R24" s="309"/>
      <c r="S24" s="310"/>
      <c r="T24" s="310"/>
      <c r="U24" s="310"/>
      <c r="V24" s="310"/>
      <c r="W24" s="310"/>
      <c r="X24" s="310"/>
      <c r="Y24" s="310"/>
      <c r="Z24" s="311"/>
      <c r="AA24" s="424"/>
      <c r="AB24" s="425"/>
      <c r="AC24" s="425"/>
      <c r="AD24" s="426"/>
      <c r="AE24" s="309"/>
      <c r="AF24" s="310"/>
      <c r="AG24" s="311"/>
      <c r="AH24" s="26"/>
    </row>
    <row r="25" spans="2:34" ht="6.75" customHeight="1" x14ac:dyDescent="0.2">
      <c r="B25" s="25"/>
      <c r="C25" s="470"/>
      <c r="D25" s="471"/>
      <c r="E25" s="471"/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2"/>
      <c r="Q25" s="2"/>
      <c r="R25" s="443" t="s">
        <v>69</v>
      </c>
      <c r="S25" s="444"/>
      <c r="T25" s="444"/>
      <c r="U25" s="444"/>
      <c r="V25" s="464"/>
      <c r="W25" s="464"/>
      <c r="X25" s="464"/>
      <c r="Y25" s="464"/>
      <c r="Z25" s="465"/>
      <c r="AA25" s="449"/>
      <c r="AB25" s="450"/>
      <c r="AC25" s="450"/>
      <c r="AD25" s="451"/>
      <c r="AE25" s="430"/>
      <c r="AF25" s="431"/>
      <c r="AG25" s="432"/>
      <c r="AH25" s="26"/>
    </row>
    <row r="26" spans="2:34" ht="6.75" customHeight="1" x14ac:dyDescent="0.2">
      <c r="B26" s="25"/>
      <c r="C26" s="427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637753716 - FAX: 0</v>
      </c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9"/>
      <c r="Q26" s="2"/>
      <c r="R26" s="445"/>
      <c r="S26" s="446"/>
      <c r="T26" s="446"/>
      <c r="U26" s="446"/>
      <c r="V26" s="466"/>
      <c r="W26" s="466"/>
      <c r="X26" s="466"/>
      <c r="Y26" s="466"/>
      <c r="Z26" s="467"/>
      <c r="AA26" s="430"/>
      <c r="AB26" s="431"/>
      <c r="AC26" s="431"/>
      <c r="AD26" s="432"/>
      <c r="AE26" s="430"/>
      <c r="AF26" s="431"/>
      <c r="AG26" s="432"/>
      <c r="AH26" s="26"/>
    </row>
    <row r="27" spans="2:34" ht="6.75" customHeight="1" x14ac:dyDescent="0.2">
      <c r="B27" s="25"/>
      <c r="C27" s="427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9"/>
      <c r="Q27" s="2"/>
      <c r="R27" s="447"/>
      <c r="S27" s="448"/>
      <c r="T27" s="448"/>
      <c r="U27" s="448"/>
      <c r="V27" s="468"/>
      <c r="W27" s="468"/>
      <c r="X27" s="468"/>
      <c r="Y27" s="468"/>
      <c r="Z27" s="469"/>
      <c r="AA27" s="430"/>
      <c r="AB27" s="431"/>
      <c r="AC27" s="431"/>
      <c r="AD27" s="432"/>
      <c r="AE27" s="430"/>
      <c r="AF27" s="431"/>
      <c r="AG27" s="432"/>
      <c r="AH27" s="26"/>
    </row>
    <row r="28" spans="2:34" ht="6.75" customHeight="1" x14ac:dyDescent="0.2">
      <c r="B28" s="25"/>
      <c r="C28" s="452" t="str">
        <f>IF(Blanco=TRUE,"","e_mail: " &amp; ' Derechos de Inscripción '!H25)</f>
        <v>e_mail: inscripciones@faa.net</v>
      </c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4"/>
      <c r="Q28" s="2"/>
      <c r="R28" s="458" t="s">
        <v>70</v>
      </c>
      <c r="S28" s="459"/>
      <c r="T28" s="459"/>
      <c r="U28" s="459"/>
      <c r="V28" s="436"/>
      <c r="W28" s="437"/>
      <c r="X28" s="437"/>
      <c r="Y28" s="437"/>
      <c r="Z28" s="438"/>
      <c r="AA28" s="430"/>
      <c r="AB28" s="431"/>
      <c r="AC28" s="431"/>
      <c r="AD28" s="432"/>
      <c r="AE28" s="430"/>
      <c r="AF28" s="431"/>
      <c r="AG28" s="432"/>
      <c r="AH28" s="26"/>
    </row>
    <row r="29" spans="2:34" ht="6" customHeight="1" x14ac:dyDescent="0.2">
      <c r="B29" s="25"/>
      <c r="C29" s="452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4"/>
      <c r="Q29" s="2"/>
      <c r="R29" s="460"/>
      <c r="S29" s="461"/>
      <c r="T29" s="461"/>
      <c r="U29" s="461"/>
      <c r="V29" s="439"/>
      <c r="W29" s="439"/>
      <c r="X29" s="439"/>
      <c r="Y29" s="439"/>
      <c r="Z29" s="440"/>
      <c r="AA29" s="430"/>
      <c r="AB29" s="431"/>
      <c r="AC29" s="431"/>
      <c r="AD29" s="432"/>
      <c r="AE29" s="430"/>
      <c r="AF29" s="431"/>
      <c r="AG29" s="432"/>
      <c r="AH29" s="26"/>
    </row>
    <row r="30" spans="2:34" ht="6" customHeight="1" x14ac:dyDescent="0.2">
      <c r="B30" s="25"/>
      <c r="C30" s="455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7"/>
      <c r="Q30" s="2"/>
      <c r="R30" s="462"/>
      <c r="S30" s="463"/>
      <c r="T30" s="463"/>
      <c r="U30" s="463"/>
      <c r="V30" s="441"/>
      <c r="W30" s="441"/>
      <c r="X30" s="441"/>
      <c r="Y30" s="441"/>
      <c r="Z30" s="442"/>
      <c r="AA30" s="433"/>
      <c r="AB30" s="434"/>
      <c r="AC30" s="434"/>
      <c r="AD30" s="435"/>
      <c r="AE30" s="433"/>
      <c r="AF30" s="434"/>
      <c r="AG30" s="435"/>
      <c r="AH30" s="26"/>
    </row>
    <row r="31" spans="2:34" ht="3.75" customHeight="1" x14ac:dyDescent="0.2">
      <c r="B31" s="2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6"/>
    </row>
    <row r="32" spans="2:34" ht="20.100000000000001" customHeight="1" x14ac:dyDescent="0.2">
      <c r="B32" s="25"/>
      <c r="C32" s="341" t="s">
        <v>0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3"/>
      <c r="AH32" s="26"/>
    </row>
    <row r="33" spans="2:34" ht="3.75" customHeight="1" x14ac:dyDescent="0.2">
      <c r="B33" s="25"/>
      <c r="C33" s="9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6"/>
    </row>
    <row r="34" spans="2:34" ht="12" hidden="1" customHeight="1" x14ac:dyDescent="0.2">
      <c r="B34" s="25"/>
      <c r="C34" s="477"/>
      <c r="D34" s="73" t="s">
        <v>79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74"/>
      <c r="AH34" s="26"/>
    </row>
    <row r="35" spans="2:34" ht="12" hidden="1" customHeight="1" x14ac:dyDescent="0.2">
      <c r="B35" s="25"/>
      <c r="C35" s="477"/>
      <c r="D35" s="13" t="s">
        <v>193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  <c r="Q35" s="14" t="s">
        <v>80</v>
      </c>
      <c r="R35" s="14"/>
      <c r="S35" s="14"/>
      <c r="T35" s="1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74"/>
      <c r="AH35" s="26"/>
    </row>
    <row r="36" spans="2:34" ht="18" hidden="1" customHeight="1" x14ac:dyDescent="0.2">
      <c r="B36" s="25"/>
      <c r="C36" s="477"/>
      <c r="D36" s="481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  <c r="AC36" s="419"/>
      <c r="AD36" s="419"/>
      <c r="AE36" s="419"/>
      <c r="AF36" s="419"/>
      <c r="AG36" s="420"/>
      <c r="AH36" s="26"/>
    </row>
    <row r="37" spans="2:34" ht="12" hidden="1" customHeight="1" x14ac:dyDescent="0.2">
      <c r="B37" s="25"/>
      <c r="C37" s="477"/>
      <c r="D37" s="6" t="s">
        <v>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7"/>
      <c r="Q37" s="8" t="s">
        <v>3</v>
      </c>
      <c r="R37" s="8"/>
      <c r="S37" s="8"/>
      <c r="T37" s="8"/>
      <c r="U37" s="9"/>
      <c r="V37" s="10" t="s">
        <v>4</v>
      </c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2"/>
      <c r="AH37" s="26"/>
    </row>
    <row r="38" spans="2:34" ht="18" hidden="1" customHeight="1" x14ac:dyDescent="0.2">
      <c r="B38" s="25"/>
      <c r="C38" s="477"/>
      <c r="D38" s="476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75"/>
      <c r="Q38" s="478"/>
      <c r="R38" s="478"/>
      <c r="S38" s="478"/>
      <c r="T38" s="478"/>
      <c r="U38" s="479"/>
      <c r="V38" s="474"/>
      <c r="W38" s="419"/>
      <c r="X38" s="419"/>
      <c r="Y38" s="419"/>
      <c r="Z38" s="419"/>
      <c r="AA38" s="419"/>
      <c r="AB38" s="419"/>
      <c r="AC38" s="419"/>
      <c r="AD38" s="419"/>
      <c r="AE38" s="419"/>
      <c r="AF38" s="419"/>
      <c r="AG38" s="420"/>
      <c r="AH38" s="26"/>
    </row>
    <row r="39" spans="2:34" ht="15" hidden="1" customHeight="1" x14ac:dyDescent="0.2">
      <c r="B39" s="25"/>
      <c r="C39" s="477"/>
      <c r="D39" s="17" t="s">
        <v>5</v>
      </c>
      <c r="E39" s="18"/>
      <c r="F39" s="18"/>
      <c r="G39" s="18"/>
      <c r="H39" s="18"/>
      <c r="I39" s="9"/>
      <c r="J39" s="8" t="s">
        <v>6</v>
      </c>
      <c r="K39" s="18"/>
      <c r="L39" s="18"/>
      <c r="M39" s="18"/>
      <c r="N39" s="18"/>
      <c r="O39" s="18"/>
      <c r="P39" s="9"/>
      <c r="Q39" s="8" t="s">
        <v>8</v>
      </c>
      <c r="R39" s="18"/>
      <c r="S39" s="18"/>
      <c r="T39" s="18"/>
      <c r="U39" s="18"/>
      <c r="V39" s="18"/>
      <c r="W39" s="18"/>
      <c r="X39" s="18"/>
      <c r="Y39" s="10" t="s">
        <v>7</v>
      </c>
      <c r="Z39" s="8"/>
      <c r="AA39" s="18"/>
      <c r="AB39" s="18"/>
      <c r="AC39" s="9"/>
      <c r="AD39" s="8" t="s">
        <v>9</v>
      </c>
      <c r="AE39" s="8"/>
      <c r="AF39" s="18"/>
      <c r="AG39" s="19"/>
      <c r="AH39" s="26"/>
    </row>
    <row r="40" spans="2:34" ht="18" hidden="1" customHeight="1" x14ac:dyDescent="0.2">
      <c r="B40" s="25"/>
      <c r="C40" s="477"/>
      <c r="D40" s="476"/>
      <c r="E40" s="419"/>
      <c r="F40" s="419"/>
      <c r="G40" s="419"/>
      <c r="H40" s="419"/>
      <c r="I40" s="475"/>
      <c r="J40" s="474"/>
      <c r="K40" s="419"/>
      <c r="L40" s="419"/>
      <c r="M40" s="419"/>
      <c r="N40" s="419"/>
      <c r="O40" s="419"/>
      <c r="P40" s="475"/>
      <c r="Q40" s="480"/>
      <c r="R40" s="478"/>
      <c r="S40" s="478"/>
      <c r="T40" s="478"/>
      <c r="U40" s="478"/>
      <c r="V40" s="478"/>
      <c r="W40" s="478"/>
      <c r="X40" s="479"/>
      <c r="Y40" s="487"/>
      <c r="Z40" s="488"/>
      <c r="AA40" s="488"/>
      <c r="AB40" s="488"/>
      <c r="AC40" s="489"/>
      <c r="AD40" s="478"/>
      <c r="AE40" s="478"/>
      <c r="AF40" s="478"/>
      <c r="AG40" s="372"/>
      <c r="AH40" s="26"/>
    </row>
    <row r="41" spans="2:34" ht="15" hidden="1" customHeight="1" x14ac:dyDescent="0.2">
      <c r="B41" s="25"/>
      <c r="C41" s="477"/>
      <c r="D41" s="6" t="s">
        <v>10</v>
      </c>
      <c r="E41" s="2"/>
      <c r="F41" s="2"/>
      <c r="G41" s="2"/>
      <c r="H41" s="7"/>
      <c r="I41" s="20" t="s">
        <v>10</v>
      </c>
      <c r="J41" s="2"/>
      <c r="K41" s="2"/>
      <c r="L41" s="2"/>
      <c r="M41" s="7"/>
      <c r="N41" s="20" t="s">
        <v>11</v>
      </c>
      <c r="O41" s="2"/>
      <c r="P41" s="2"/>
      <c r="Q41" s="2"/>
      <c r="R41" s="2"/>
      <c r="S41" s="2"/>
      <c r="T41" s="2"/>
      <c r="U41" s="7"/>
      <c r="V41" s="16" t="s">
        <v>12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3"/>
      <c r="AH41" s="26"/>
    </row>
    <row r="42" spans="2:34" ht="18" hidden="1" customHeight="1" x14ac:dyDescent="0.2">
      <c r="B42" s="25"/>
      <c r="C42" s="477"/>
      <c r="D42" s="330"/>
      <c r="E42" s="331"/>
      <c r="F42" s="331"/>
      <c r="G42" s="331"/>
      <c r="H42" s="332"/>
      <c r="I42" s="418"/>
      <c r="J42" s="331"/>
      <c r="K42" s="331"/>
      <c r="L42" s="331"/>
      <c r="M42" s="332"/>
      <c r="N42" s="418"/>
      <c r="O42" s="331"/>
      <c r="P42" s="331"/>
      <c r="Q42" s="331"/>
      <c r="R42" s="331"/>
      <c r="S42" s="331"/>
      <c r="T42" s="331"/>
      <c r="U42" s="332"/>
      <c r="V42" s="484"/>
      <c r="W42" s="485"/>
      <c r="X42" s="485"/>
      <c r="Y42" s="485"/>
      <c r="Z42" s="485"/>
      <c r="AA42" s="485"/>
      <c r="AB42" s="485"/>
      <c r="AC42" s="485"/>
      <c r="AD42" s="485"/>
      <c r="AE42" s="485"/>
      <c r="AF42" s="485"/>
      <c r="AG42" s="486"/>
      <c r="AH42" s="26"/>
    </row>
    <row r="43" spans="2:34" ht="3.75" customHeight="1" x14ac:dyDescent="0.2">
      <c r="B43" s="2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6"/>
    </row>
    <row r="44" spans="2:34" ht="12" customHeight="1" x14ac:dyDescent="0.2">
      <c r="B44" s="25"/>
      <c r="C44" s="490" t="s">
        <v>81</v>
      </c>
      <c r="D44" s="13" t="s">
        <v>56</v>
      </c>
      <c r="E44" s="4"/>
      <c r="F44" s="4"/>
      <c r="G44" s="4"/>
      <c r="H44" s="4"/>
      <c r="I44" s="4"/>
      <c r="J44" s="4"/>
      <c r="K44" s="4"/>
      <c r="L44" s="57" t="s">
        <v>57</v>
      </c>
      <c r="M44" s="4"/>
      <c r="N44" s="4"/>
      <c r="O44" s="4"/>
      <c r="P44" s="4"/>
      <c r="Q44" s="14"/>
      <c r="R44" s="4"/>
      <c r="S44" s="4"/>
      <c r="T44" s="4"/>
      <c r="U44" s="5"/>
      <c r="V44" s="57" t="s">
        <v>1</v>
      </c>
      <c r="W44" s="4"/>
      <c r="X44" s="4"/>
      <c r="Y44" s="4"/>
      <c r="Z44" s="4"/>
      <c r="AA44" s="4"/>
      <c r="AB44" s="4"/>
      <c r="AC44" s="4"/>
      <c r="AD44" s="4"/>
      <c r="AE44" s="4"/>
      <c r="AF44" s="493" t="s">
        <v>278</v>
      </c>
      <c r="AG44" s="494"/>
      <c r="AH44" s="26"/>
    </row>
    <row r="45" spans="2:34" ht="18" customHeight="1" x14ac:dyDescent="0.2">
      <c r="B45" s="25"/>
      <c r="C45" s="491"/>
      <c r="D45" s="481"/>
      <c r="E45" s="482"/>
      <c r="F45" s="482"/>
      <c r="G45" s="482"/>
      <c r="H45" s="482"/>
      <c r="I45" s="482"/>
      <c r="J45" s="482"/>
      <c r="K45" s="482"/>
      <c r="L45" s="270"/>
      <c r="M45" s="271"/>
      <c r="N45" s="271"/>
      <c r="O45" s="271"/>
      <c r="P45" s="271"/>
      <c r="Q45" s="271"/>
      <c r="R45" s="271"/>
      <c r="S45" s="271"/>
      <c r="T45" s="271"/>
      <c r="U45" s="473"/>
      <c r="V45" s="270"/>
      <c r="W45" s="271"/>
      <c r="X45" s="271"/>
      <c r="Y45" s="271"/>
      <c r="Z45" s="271"/>
      <c r="AA45" s="271"/>
      <c r="AB45" s="271"/>
      <c r="AC45" s="271"/>
      <c r="AD45" s="271"/>
      <c r="AE45" s="271"/>
      <c r="AF45" s="270"/>
      <c r="AG45" s="272"/>
      <c r="AH45" s="26"/>
    </row>
    <row r="46" spans="2:34" ht="12" customHeight="1" x14ac:dyDescent="0.2">
      <c r="B46" s="25"/>
      <c r="C46" s="491"/>
      <c r="D46" s="6" t="s">
        <v>2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7"/>
      <c r="Q46" s="8" t="s">
        <v>3</v>
      </c>
      <c r="R46" s="8"/>
      <c r="S46" s="8"/>
      <c r="T46" s="8"/>
      <c r="U46" s="9"/>
      <c r="V46" s="10" t="s">
        <v>4</v>
      </c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2"/>
      <c r="AH46" s="26"/>
    </row>
    <row r="47" spans="2:34" ht="18" customHeight="1" x14ac:dyDescent="0.2">
      <c r="B47" s="25"/>
      <c r="C47" s="491"/>
      <c r="D47" s="476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75"/>
      <c r="Q47" s="478"/>
      <c r="R47" s="478"/>
      <c r="S47" s="478"/>
      <c r="T47" s="478"/>
      <c r="U47" s="479"/>
      <c r="V47" s="474"/>
      <c r="W47" s="419"/>
      <c r="X47" s="419"/>
      <c r="Y47" s="419"/>
      <c r="Z47" s="419"/>
      <c r="AA47" s="419"/>
      <c r="AB47" s="419"/>
      <c r="AC47" s="419"/>
      <c r="AD47" s="419"/>
      <c r="AE47" s="419"/>
      <c r="AF47" s="419"/>
      <c r="AG47" s="420"/>
      <c r="AH47" s="26"/>
    </row>
    <row r="48" spans="2:34" ht="15" customHeight="1" x14ac:dyDescent="0.2">
      <c r="B48" s="25"/>
      <c r="C48" s="491"/>
      <c r="D48" s="17" t="s">
        <v>5</v>
      </c>
      <c r="E48" s="18"/>
      <c r="F48" s="18"/>
      <c r="G48" s="18"/>
      <c r="H48" s="18"/>
      <c r="I48" s="9"/>
      <c r="J48" s="8" t="s">
        <v>6</v>
      </c>
      <c r="K48" s="18"/>
      <c r="L48" s="18"/>
      <c r="M48" s="18"/>
      <c r="N48" s="18"/>
      <c r="O48" s="18"/>
      <c r="P48" s="9"/>
      <c r="Q48" s="8" t="s">
        <v>82</v>
      </c>
      <c r="R48" s="18"/>
      <c r="S48" s="18"/>
      <c r="T48" s="18"/>
      <c r="U48" s="18"/>
      <c r="V48" s="18"/>
      <c r="W48" s="18"/>
      <c r="X48" s="18"/>
      <c r="Y48" s="10" t="s">
        <v>7</v>
      </c>
      <c r="Z48" s="8"/>
      <c r="AA48" s="18"/>
      <c r="AB48" s="18"/>
      <c r="AC48" s="9"/>
      <c r="AD48" s="346" t="s">
        <v>196</v>
      </c>
      <c r="AE48" s="347"/>
      <c r="AF48" s="347"/>
      <c r="AG48" s="483"/>
      <c r="AH48" s="26"/>
    </row>
    <row r="49" spans="2:34" ht="18" customHeight="1" x14ac:dyDescent="0.2">
      <c r="B49" s="25"/>
      <c r="C49" s="491"/>
      <c r="D49" s="527"/>
      <c r="E49" s="528"/>
      <c r="F49" s="528"/>
      <c r="G49" s="528"/>
      <c r="H49" s="528"/>
      <c r="I49" s="529"/>
      <c r="J49" s="474"/>
      <c r="K49" s="419"/>
      <c r="L49" s="419"/>
      <c r="M49" s="419"/>
      <c r="N49" s="419"/>
      <c r="O49" s="419"/>
      <c r="P49" s="475"/>
      <c r="Q49" s="474"/>
      <c r="R49" s="419"/>
      <c r="S49" s="419"/>
      <c r="T49" s="419"/>
      <c r="U49" s="419"/>
      <c r="V49" s="419"/>
      <c r="W49" s="419"/>
      <c r="X49" s="419"/>
      <c r="Y49" s="474"/>
      <c r="Z49" s="419"/>
      <c r="AA49" s="419"/>
      <c r="AB49" s="419"/>
      <c r="AC49" s="419"/>
      <c r="AD49" s="495"/>
      <c r="AE49" s="495"/>
      <c r="AF49" s="495"/>
      <c r="AG49" s="135" t="str">
        <f>IF($AD$49="","",(IF($AD$49&gt;=$AH$107,"JR",IF($AD$49&lt;=$AH$108,"SR",""))))</f>
        <v/>
      </c>
      <c r="AH49" s="26"/>
    </row>
    <row r="50" spans="2:34" ht="15" customHeight="1" x14ac:dyDescent="0.2">
      <c r="B50" s="25"/>
      <c r="C50" s="491"/>
      <c r="D50" s="6" t="s">
        <v>10</v>
      </c>
      <c r="E50" s="2"/>
      <c r="F50" s="2"/>
      <c r="G50" s="2"/>
      <c r="H50" s="7"/>
      <c r="I50" s="20" t="s">
        <v>10</v>
      </c>
      <c r="J50" s="2"/>
      <c r="K50" s="2"/>
      <c r="L50" s="2"/>
      <c r="M50" s="7"/>
      <c r="N50" s="20" t="s">
        <v>11</v>
      </c>
      <c r="O50" s="2"/>
      <c r="P50" s="2"/>
      <c r="Q50" s="2"/>
      <c r="R50" s="2"/>
      <c r="S50" s="2"/>
      <c r="T50" s="2"/>
      <c r="U50" s="7"/>
      <c r="V50" s="16" t="s">
        <v>12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"/>
      <c r="AH50" s="26"/>
    </row>
    <row r="51" spans="2:34" ht="18" customHeight="1" x14ac:dyDescent="0.2">
      <c r="B51" s="25"/>
      <c r="C51" s="492"/>
      <c r="D51" s="330"/>
      <c r="E51" s="331"/>
      <c r="F51" s="331"/>
      <c r="G51" s="331"/>
      <c r="H51" s="332"/>
      <c r="I51" s="418"/>
      <c r="J51" s="331"/>
      <c r="K51" s="331"/>
      <c r="L51" s="331"/>
      <c r="M51" s="332"/>
      <c r="N51" s="418"/>
      <c r="O51" s="331"/>
      <c r="P51" s="331"/>
      <c r="Q51" s="331"/>
      <c r="R51" s="331"/>
      <c r="S51" s="331"/>
      <c r="T51" s="331"/>
      <c r="U51" s="332"/>
      <c r="V51" s="327"/>
      <c r="W51" s="328"/>
      <c r="X51" s="328"/>
      <c r="Y51" s="328"/>
      <c r="Z51" s="328"/>
      <c r="AA51" s="328"/>
      <c r="AB51" s="328"/>
      <c r="AC51" s="328"/>
      <c r="AD51" s="328"/>
      <c r="AE51" s="328"/>
      <c r="AF51" s="328"/>
      <c r="AG51" s="329"/>
      <c r="AH51" s="26"/>
    </row>
    <row r="52" spans="2:34" ht="3.75" customHeight="1" x14ac:dyDescent="0.2">
      <c r="B52" s="25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6"/>
    </row>
    <row r="53" spans="2:34" ht="20.100000000000001" customHeight="1" x14ac:dyDescent="0.2">
      <c r="B53" s="25"/>
      <c r="C53" s="341" t="s">
        <v>13</v>
      </c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3"/>
      <c r="AH53" s="26"/>
    </row>
    <row r="54" spans="2:34" ht="3" customHeight="1" x14ac:dyDescent="0.2">
      <c r="B54" s="2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6"/>
    </row>
    <row r="55" spans="2:34" ht="11.25" customHeight="1" x14ac:dyDescent="0.2">
      <c r="B55" s="25"/>
      <c r="C55" s="13" t="s">
        <v>58</v>
      </c>
      <c r="D55" s="4"/>
      <c r="E55" s="4"/>
      <c r="F55" s="4"/>
      <c r="G55" s="4"/>
      <c r="H55" s="75"/>
      <c r="I55" s="79"/>
      <c r="J55" s="83" t="s">
        <v>103</v>
      </c>
      <c r="K55" s="82"/>
      <c r="L55" s="82"/>
      <c r="M55" s="82"/>
      <c r="N55" s="82"/>
      <c r="O55" s="82"/>
      <c r="P55" s="82"/>
      <c r="Q55" s="364" t="s">
        <v>173</v>
      </c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6"/>
      <c r="AH55" s="26"/>
    </row>
    <row r="56" spans="2:34" ht="18.75" customHeight="1" x14ac:dyDescent="0.2">
      <c r="B56" s="129"/>
      <c r="C56" s="339"/>
      <c r="D56" s="339"/>
      <c r="E56" s="339"/>
      <c r="F56" s="339"/>
      <c r="G56" s="339"/>
      <c r="H56" s="339"/>
      <c r="I56" s="340"/>
      <c r="J56" s="270"/>
      <c r="K56" s="271"/>
      <c r="L56" s="271"/>
      <c r="M56" s="271"/>
      <c r="N56" s="271"/>
      <c r="O56" s="271"/>
      <c r="P56" s="272"/>
      <c r="Q56" s="268">
        <f>VLOOKUP(' Datos de Organizadores '!P31,' Datos de Organizadores '!Q28:T39,2)</f>
        <v>0</v>
      </c>
      <c r="R56" s="269"/>
      <c r="S56" s="269"/>
      <c r="T56" s="269"/>
      <c r="U56" s="269"/>
      <c r="V56" s="269"/>
      <c r="W56" s="269"/>
      <c r="X56" s="269"/>
      <c r="Y56" s="269"/>
      <c r="Z56" s="269"/>
      <c r="AA56" s="344" t="str">
        <f>IF(Q60="H",VLOOKUP(' Datos de Organizadores '!W29,' Datos de Organizadores '!V30:X40,3)," ")</f>
        <v xml:space="preserve"> </v>
      </c>
      <c r="AB56" s="344"/>
      <c r="AC56" s="344"/>
      <c r="AD56" s="344"/>
      <c r="AE56" s="344"/>
      <c r="AF56" s="344"/>
      <c r="AG56" s="344"/>
      <c r="AH56" s="26"/>
    </row>
    <row r="57" spans="2:34" ht="18.75" customHeight="1" x14ac:dyDescent="0.2">
      <c r="B57" s="25"/>
      <c r="C57" s="6" t="s">
        <v>59</v>
      </c>
      <c r="D57" s="2"/>
      <c r="E57" s="2"/>
      <c r="F57" s="2"/>
      <c r="G57" s="2"/>
      <c r="H57" s="78"/>
      <c r="I57" s="80"/>
      <c r="J57" s="346" t="s">
        <v>159</v>
      </c>
      <c r="K57" s="347"/>
      <c r="L57" s="347"/>
      <c r="M57" s="348"/>
      <c r="N57" s="530" t="s">
        <v>104</v>
      </c>
      <c r="O57" s="530"/>
      <c r="P57" s="531"/>
      <c r="Q57" s="262" t="str">
        <f>IF(Campeonato=2,"",IF(Grupo=1,"",AGRUP))</f>
        <v/>
      </c>
      <c r="R57" s="263"/>
      <c r="S57" s="263"/>
      <c r="T57" s="263"/>
      <c r="U57" s="263"/>
      <c r="V57" s="263"/>
      <c r="W57" s="263"/>
      <c r="X57" s="263"/>
      <c r="Y57" s="263"/>
      <c r="Z57" s="264"/>
      <c r="AA57" s="375" t="s">
        <v>328</v>
      </c>
      <c r="AB57" s="375"/>
      <c r="AC57" s="375"/>
      <c r="AD57" s="375"/>
      <c r="AE57" s="375"/>
      <c r="AF57" s="375"/>
      <c r="AG57" s="375"/>
      <c r="AH57" s="26"/>
    </row>
    <row r="58" spans="2:34" ht="18" customHeight="1" x14ac:dyDescent="0.2">
      <c r="B58" s="129"/>
      <c r="C58" s="339"/>
      <c r="D58" s="339"/>
      <c r="E58" s="339"/>
      <c r="F58" s="339"/>
      <c r="G58" s="339"/>
      <c r="H58" s="339"/>
      <c r="I58" s="340"/>
      <c r="J58" s="270"/>
      <c r="K58" s="271"/>
      <c r="L58" s="271"/>
      <c r="M58" s="473"/>
      <c r="N58" s="271"/>
      <c r="O58" s="271"/>
      <c r="P58" s="272"/>
      <c r="Q58" s="265"/>
      <c r="R58" s="266"/>
      <c r="S58" s="266"/>
      <c r="T58" s="266"/>
      <c r="U58" s="266"/>
      <c r="V58" s="266"/>
      <c r="W58" s="266"/>
      <c r="X58" s="266"/>
      <c r="Y58" s="266"/>
      <c r="Z58" s="267"/>
      <c r="AA58" s="376"/>
      <c r="AB58" s="377"/>
      <c r="AC58" s="377"/>
      <c r="AD58" s="377"/>
      <c r="AE58" s="377"/>
      <c r="AF58" s="377"/>
      <c r="AG58" s="378"/>
      <c r="AH58" s="26"/>
    </row>
    <row r="59" spans="2:34" ht="15" customHeight="1" x14ac:dyDescent="0.2">
      <c r="B59" s="25"/>
      <c r="C59" s="368" t="s">
        <v>61</v>
      </c>
      <c r="D59" s="369"/>
      <c r="E59" s="368" t="s">
        <v>60</v>
      </c>
      <c r="F59" s="370"/>
      <c r="G59" s="370"/>
      <c r="H59" s="370"/>
      <c r="I59" s="369"/>
      <c r="J59" s="226" t="s">
        <v>110</v>
      </c>
      <c r="K59" s="227"/>
      <c r="L59" s="227"/>
      <c r="M59" s="2"/>
      <c r="N59" s="349"/>
      <c r="O59" s="349"/>
      <c r="P59" s="350"/>
      <c r="Q59" s="260" t="s">
        <v>14</v>
      </c>
      <c r="R59" s="260"/>
      <c r="S59" s="260"/>
      <c r="T59" s="260"/>
      <c r="U59" s="260"/>
      <c r="V59" s="367"/>
      <c r="W59" s="259" t="s">
        <v>114</v>
      </c>
      <c r="X59" s="260"/>
      <c r="Y59" s="260"/>
      <c r="Z59" s="261"/>
      <c r="AA59" s="345" t="s">
        <v>301</v>
      </c>
      <c r="AB59" s="260"/>
      <c r="AC59" s="260"/>
      <c r="AD59" s="260"/>
      <c r="AE59" s="260"/>
      <c r="AF59" s="260"/>
      <c r="AG59" s="261"/>
      <c r="AH59" s="26"/>
    </row>
    <row r="60" spans="2:34" ht="18" customHeight="1" x14ac:dyDescent="0.2">
      <c r="B60" s="129"/>
      <c r="C60" s="371"/>
      <c r="D60" s="372"/>
      <c r="E60" s="478"/>
      <c r="F60" s="478"/>
      <c r="G60" s="478"/>
      <c r="H60" s="478"/>
      <c r="I60" s="372"/>
      <c r="J60" s="137"/>
      <c r="K60" s="138"/>
      <c r="L60" s="138"/>
      <c r="M60" s="138"/>
      <c r="N60" s="138"/>
      <c r="O60" s="138"/>
      <c r="P60" s="139"/>
      <c r="Q60" s="534" t="str">
        <f>IF(Campeonato=2,"",IF(Grupo=1,"",' Datos de Organizadores '!Q31))</f>
        <v/>
      </c>
      <c r="R60" s="535"/>
      <c r="S60" s="535"/>
      <c r="T60" s="535"/>
      <c r="U60" s="535"/>
      <c r="V60" s="536"/>
      <c r="W60" s="351" t="str">
        <f>CLASE</f>
        <v/>
      </c>
      <c r="X60" s="352"/>
      <c r="Y60" s="352"/>
      <c r="Z60" s="353"/>
      <c r="AA60" s="154"/>
      <c r="AB60" s="155"/>
      <c r="AC60" s="15"/>
      <c r="AD60" s="15"/>
      <c r="AE60" s="15"/>
      <c r="AF60" s="15"/>
      <c r="AG60" s="156"/>
      <c r="AH60" s="26"/>
    </row>
    <row r="61" spans="2:34" ht="15" customHeight="1" x14ac:dyDescent="0.2">
      <c r="B61" s="129"/>
      <c r="C61" s="130" t="s">
        <v>109</v>
      </c>
      <c r="D61" s="18"/>
      <c r="E61" s="18"/>
      <c r="F61" s="18"/>
      <c r="G61" s="18"/>
      <c r="H61" s="84"/>
      <c r="I61" s="81"/>
      <c r="J61" s="10" t="s">
        <v>198</v>
      </c>
      <c r="K61" s="2"/>
      <c r="L61" s="2"/>
      <c r="M61" s="2"/>
      <c r="N61" s="2"/>
      <c r="O61" s="78"/>
      <c r="P61" s="128"/>
      <c r="Q61" s="537"/>
      <c r="R61" s="538"/>
      <c r="S61" s="538"/>
      <c r="T61" s="538"/>
      <c r="U61" s="538"/>
      <c r="V61" s="539"/>
      <c r="W61" s="354"/>
      <c r="X61" s="354"/>
      <c r="Y61" s="354"/>
      <c r="Z61" s="355"/>
      <c r="AA61" s="154"/>
      <c r="AB61" s="157"/>
      <c r="AC61" s="158"/>
      <c r="AD61" s="159"/>
      <c r="AE61" s="159"/>
      <c r="AF61" s="159"/>
      <c r="AG61" s="160"/>
      <c r="AH61" s="26"/>
    </row>
    <row r="62" spans="2:34" ht="18" customHeight="1" x14ac:dyDescent="0.2">
      <c r="B62" s="25"/>
      <c r="C62" s="361">
        <f>IF(Turbo=2,VALUE(CILINDRADA),ROUND(VALUE(CILINDRADA)*1.7,0))</f>
        <v>0</v>
      </c>
      <c r="D62" s="362"/>
      <c r="E62" s="362"/>
      <c r="F62" s="362"/>
      <c r="G62" s="362"/>
      <c r="H62" s="362"/>
      <c r="I62" s="363"/>
      <c r="J62" s="358"/>
      <c r="K62" s="359"/>
      <c r="L62" s="359"/>
      <c r="M62" s="359"/>
      <c r="N62" s="359"/>
      <c r="O62" s="359"/>
      <c r="P62" s="360"/>
      <c r="Q62" s="540"/>
      <c r="R62" s="541"/>
      <c r="S62" s="541"/>
      <c r="T62" s="541"/>
      <c r="U62" s="541"/>
      <c r="V62" s="542"/>
      <c r="W62" s="356"/>
      <c r="X62" s="356"/>
      <c r="Y62" s="356"/>
      <c r="Z62" s="357"/>
      <c r="AA62" s="161"/>
      <c r="AB62" s="162"/>
      <c r="AC62" s="162"/>
      <c r="AD62" s="162"/>
      <c r="AE62" s="162"/>
      <c r="AF62" s="162"/>
      <c r="AG62" s="163"/>
      <c r="AH62" s="26"/>
    </row>
    <row r="63" spans="2:34" ht="3.75" customHeight="1" x14ac:dyDescent="0.2">
      <c r="B63" s="2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90"/>
      <c r="AF63" s="90"/>
      <c r="AG63" s="90"/>
      <c r="AH63" s="26"/>
    </row>
    <row r="64" spans="2:34" ht="20.100000000000001" hidden="1" customHeight="1" x14ac:dyDescent="0.2">
      <c r="B64" s="25"/>
      <c r="C64" s="569" t="s">
        <v>102</v>
      </c>
      <c r="D64" s="570"/>
      <c r="E64" s="570"/>
      <c r="F64" s="570"/>
      <c r="G64" s="570"/>
      <c r="H64" s="570"/>
      <c r="I64" s="570"/>
      <c r="J64" s="570"/>
      <c r="K64" s="570"/>
      <c r="L64" s="570"/>
      <c r="M64" s="570"/>
      <c r="N64" s="570"/>
      <c r="O64" s="570"/>
      <c r="P64" s="570"/>
      <c r="Q64" s="570"/>
      <c r="R64" s="570"/>
      <c r="S64" s="570"/>
      <c r="T64" s="570"/>
      <c r="U64" s="570"/>
      <c r="V64" s="570"/>
      <c r="W64" s="570"/>
      <c r="X64" s="570"/>
      <c r="Y64" s="570"/>
      <c r="Z64" s="570"/>
      <c r="AA64" s="570"/>
      <c r="AB64" s="570"/>
      <c r="AC64" s="570"/>
      <c r="AD64" s="570"/>
      <c r="AE64" s="570"/>
      <c r="AF64" s="570"/>
      <c r="AG64" s="571"/>
      <c r="AH64" s="26"/>
    </row>
    <row r="65" spans="2:34" ht="3.75" hidden="1" customHeight="1" x14ac:dyDescent="0.2">
      <c r="B65" s="2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6"/>
    </row>
    <row r="66" spans="2:34" ht="18" hidden="1" customHeight="1" x14ac:dyDescent="0.2">
      <c r="B66" s="25"/>
      <c r="C66" s="379" t="s">
        <v>100</v>
      </c>
      <c r="D66" s="380"/>
      <c r="E66" s="380"/>
      <c r="F66" s="380"/>
      <c r="G66" s="380"/>
      <c r="H66" s="380"/>
      <c r="I66" s="380"/>
      <c r="J66" s="380"/>
      <c r="K66" s="380"/>
      <c r="L66" s="380"/>
      <c r="M66" s="380"/>
      <c r="N66" s="380"/>
      <c r="O66" s="380"/>
      <c r="P66" s="380"/>
      <c r="Q66" s="380"/>
      <c r="R66" s="380"/>
      <c r="S66" s="380"/>
      <c r="T66" s="380"/>
      <c r="U66" s="380"/>
      <c r="V66" s="380"/>
      <c r="W66" s="380"/>
      <c r="X66" s="380"/>
      <c r="Y66" s="380"/>
      <c r="Z66" s="380"/>
      <c r="AA66" s="380"/>
      <c r="AB66" s="380"/>
      <c r="AC66" s="380"/>
      <c r="AD66" s="380"/>
      <c r="AE66" s="380"/>
      <c r="AF66" s="380"/>
      <c r="AG66" s="381"/>
      <c r="AH66" s="26"/>
    </row>
    <row r="67" spans="2:34" ht="15.75" hidden="1" customHeight="1" x14ac:dyDescent="0.2">
      <c r="B67" s="25"/>
      <c r="C67" s="67" t="s">
        <v>73</v>
      </c>
      <c r="D67" s="15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4"/>
      <c r="Q67" s="333" t="s">
        <v>74</v>
      </c>
      <c r="R67" s="334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5"/>
      <c r="AH67" s="26"/>
    </row>
    <row r="68" spans="2:34" ht="15.75" hidden="1" customHeight="1" x14ac:dyDescent="0.2">
      <c r="B68" s="25"/>
      <c r="C68" s="67" t="s">
        <v>75</v>
      </c>
      <c r="D68" s="15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4"/>
      <c r="Q68" s="336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8"/>
      <c r="AH68" s="26"/>
    </row>
    <row r="69" spans="2:34" ht="15.75" hidden="1" customHeight="1" x14ac:dyDescent="0.2">
      <c r="B69" s="25"/>
      <c r="C69" s="67" t="s">
        <v>76</v>
      </c>
      <c r="D69" s="15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4"/>
      <c r="Q69" s="2"/>
      <c r="R69" s="2"/>
      <c r="S69" s="524"/>
      <c r="T69" s="524"/>
      <c r="U69" s="524"/>
      <c r="V69" s="524"/>
      <c r="W69" s="524"/>
      <c r="X69" s="524"/>
      <c r="Y69" s="524"/>
      <c r="Z69" s="524"/>
      <c r="AA69" s="524"/>
      <c r="AB69" s="524"/>
      <c r="AC69" s="524"/>
      <c r="AD69" s="524"/>
      <c r="AE69" s="524"/>
      <c r="AF69" s="524"/>
      <c r="AG69" s="3"/>
      <c r="AH69" s="26"/>
    </row>
    <row r="70" spans="2:34" ht="15.75" hidden="1" customHeight="1" x14ac:dyDescent="0.2">
      <c r="B70" s="25"/>
      <c r="C70" s="67" t="s">
        <v>77</v>
      </c>
      <c r="D70" s="15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4"/>
      <c r="Q70" s="2"/>
      <c r="R70" s="2"/>
      <c r="S70" s="525"/>
      <c r="T70" s="525"/>
      <c r="U70" s="525"/>
      <c r="V70" s="525"/>
      <c r="W70" s="525"/>
      <c r="X70" s="525"/>
      <c r="Y70" s="525"/>
      <c r="Z70" s="525"/>
      <c r="AA70" s="525"/>
      <c r="AB70" s="525"/>
      <c r="AC70" s="525"/>
      <c r="AD70" s="525"/>
      <c r="AE70" s="525"/>
      <c r="AF70" s="525"/>
      <c r="AG70" s="3"/>
      <c r="AH70" s="26"/>
    </row>
    <row r="71" spans="2:34" ht="15.75" hidden="1" customHeight="1" x14ac:dyDescent="0.2">
      <c r="B71" s="25"/>
      <c r="C71" s="532" t="s">
        <v>78</v>
      </c>
      <c r="D71" s="533"/>
      <c r="E71" s="517"/>
      <c r="F71" s="517"/>
      <c r="G71" s="68" t="s">
        <v>5</v>
      </c>
      <c r="H71" s="69"/>
      <c r="I71" s="517"/>
      <c r="J71" s="517"/>
      <c r="K71" s="517"/>
      <c r="L71" s="517"/>
      <c r="M71" s="517"/>
      <c r="N71" s="517"/>
      <c r="O71" s="517"/>
      <c r="P71" s="526"/>
      <c r="Q71" s="69"/>
      <c r="R71" s="69"/>
      <c r="S71" s="70"/>
      <c r="T71" s="71"/>
      <c r="U71" s="71"/>
      <c r="V71" s="71"/>
      <c r="W71" s="70"/>
      <c r="X71" s="71"/>
      <c r="Y71" s="70"/>
      <c r="Z71" s="71"/>
      <c r="AA71" s="70"/>
      <c r="AB71" s="71"/>
      <c r="AC71" s="71"/>
      <c r="AD71" s="71"/>
      <c r="AE71" s="71"/>
      <c r="AF71" s="71"/>
      <c r="AG71" s="72"/>
      <c r="AH71" s="26"/>
    </row>
    <row r="72" spans="2:34" ht="6.75" customHeight="1" x14ac:dyDescent="0.2">
      <c r="B72" s="25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6"/>
    </row>
    <row r="73" spans="2:34" ht="20.100000000000001" customHeight="1" x14ac:dyDescent="0.2">
      <c r="B73" s="25"/>
      <c r="C73" s="341" t="s">
        <v>15</v>
      </c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342"/>
      <c r="AB73" s="342"/>
      <c r="AC73" s="342"/>
      <c r="AD73" s="342"/>
      <c r="AE73" s="342"/>
      <c r="AF73" s="342"/>
      <c r="AG73" s="343"/>
      <c r="AH73" s="26"/>
    </row>
    <row r="74" spans="2:34" ht="3" customHeight="1" x14ac:dyDescent="0.2">
      <c r="B74" s="2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6"/>
    </row>
    <row r="75" spans="2:34" ht="9" customHeight="1" x14ac:dyDescent="0.2">
      <c r="B75" s="25"/>
      <c r="C75" s="585" t="s">
        <v>158</v>
      </c>
      <c r="D75" s="581">
        <f>VLOOKUP(' Derechos de Inscripción '!C16,' Datos de Organizadores '!$A$3:$M$10,12)</f>
        <v>45383</v>
      </c>
      <c r="E75" s="581"/>
      <c r="F75" s="582"/>
      <c r="G75" s="511" t="s">
        <v>166</v>
      </c>
      <c r="H75" s="512"/>
      <c r="I75" s="512"/>
      <c r="J75" s="513"/>
      <c r="K75" s="589" t="s">
        <v>282</v>
      </c>
      <c r="L75" s="590"/>
      <c r="M75" s="590"/>
      <c r="N75" s="590"/>
      <c r="O75" s="590"/>
      <c r="P75" s="590"/>
      <c r="Q75" s="590"/>
      <c r="R75" s="590"/>
      <c r="S75" s="590"/>
      <c r="T75" s="590"/>
      <c r="U75" s="590"/>
      <c r="V75" s="590"/>
      <c r="W75" s="590"/>
      <c r="X75" s="590"/>
      <c r="Y75" s="590"/>
      <c r="Z75" s="590"/>
      <c r="AA75" s="590"/>
      <c r="AB75" s="591"/>
      <c r="AC75" s="613" t="s">
        <v>87</v>
      </c>
      <c r="AD75" s="614"/>
      <c r="AE75" s="614"/>
      <c r="AF75" s="614"/>
      <c r="AG75" s="615"/>
      <c r="AH75" s="26"/>
    </row>
    <row r="76" spans="2:34" ht="6" customHeight="1" x14ac:dyDescent="0.2">
      <c r="B76" s="25"/>
      <c r="C76" s="586"/>
      <c r="D76" s="583"/>
      <c r="E76" s="583"/>
      <c r="F76" s="584"/>
      <c r="G76" s="514"/>
      <c r="H76" s="515"/>
      <c r="I76" s="515"/>
      <c r="J76" s="516"/>
      <c r="K76" s="592"/>
      <c r="L76" s="593"/>
      <c r="M76" s="593"/>
      <c r="N76" s="593"/>
      <c r="O76" s="593"/>
      <c r="P76" s="593"/>
      <c r="Q76" s="593"/>
      <c r="R76" s="593"/>
      <c r="S76" s="593"/>
      <c r="T76" s="593"/>
      <c r="U76" s="593"/>
      <c r="V76" s="593"/>
      <c r="W76" s="593"/>
      <c r="X76" s="593"/>
      <c r="Y76" s="593"/>
      <c r="Z76" s="593"/>
      <c r="AA76" s="593"/>
      <c r="AB76" s="594"/>
      <c r="AC76" s="616"/>
      <c r="AD76" s="617"/>
      <c r="AE76" s="617"/>
      <c r="AF76" s="617"/>
      <c r="AG76" s="618"/>
      <c r="AH76" s="26"/>
    </row>
    <row r="77" spans="2:34" ht="3" hidden="1" customHeight="1" x14ac:dyDescent="0.2">
      <c r="B77" s="25"/>
      <c r="C77" s="1"/>
      <c r="D77" s="2"/>
      <c r="E77" s="2"/>
      <c r="F77" s="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62"/>
      <c r="AD77" s="2"/>
      <c r="AE77" s="2"/>
      <c r="AF77" s="2"/>
      <c r="AG77" s="3"/>
      <c r="AH77" s="26"/>
    </row>
    <row r="78" spans="2:34" ht="3" customHeight="1" x14ac:dyDescent="0.2">
      <c r="B78" s="25"/>
      <c r="C78" s="572">
        <f>IF(' Datos de Organizadores '!P4=2,' Derechos de Inscripción '!J29*2,' Derechos de Inscripción '!J29)</f>
        <v>120</v>
      </c>
      <c r="D78" s="573"/>
      <c r="E78" s="573"/>
      <c r="F78" s="574"/>
      <c r="G78" s="604">
        <f>50+C78</f>
        <v>170</v>
      </c>
      <c r="H78" s="605"/>
      <c r="I78" s="605"/>
      <c r="J78" s="606"/>
      <c r="K78" s="273" t="s">
        <v>283</v>
      </c>
      <c r="L78" s="274"/>
      <c r="M78" s="275"/>
      <c r="N78" s="550">
        <v>3856</v>
      </c>
      <c r="O78" s="550"/>
      <c r="P78" s="550"/>
      <c r="Q78" s="550"/>
      <c r="R78" s="153"/>
      <c r="S78" s="153"/>
      <c r="T78" s="153"/>
      <c r="U78" s="153"/>
      <c r="V78" s="274" t="s">
        <v>284</v>
      </c>
      <c r="W78" s="274"/>
      <c r="X78" s="274"/>
      <c r="Y78" s="274"/>
      <c r="Z78" s="274"/>
      <c r="AA78" s="274"/>
      <c r="AB78" s="275"/>
      <c r="AC78" s="502"/>
      <c r="AD78" s="503"/>
      <c r="AE78" s="503"/>
      <c r="AF78" s="503"/>
      <c r="AG78" s="504"/>
      <c r="AH78" s="26"/>
    </row>
    <row r="79" spans="2:34" ht="9" customHeight="1" x14ac:dyDescent="0.2">
      <c r="B79" s="25"/>
      <c r="C79" s="575"/>
      <c r="D79" s="576"/>
      <c r="E79" s="576"/>
      <c r="F79" s="577"/>
      <c r="G79" s="607"/>
      <c r="H79" s="608"/>
      <c r="I79" s="608"/>
      <c r="J79" s="609"/>
      <c r="K79" s="273"/>
      <c r="L79" s="274"/>
      <c r="M79" s="275"/>
      <c r="N79" s="550"/>
      <c r="O79" s="550"/>
      <c r="P79" s="550"/>
      <c r="Q79" s="550"/>
      <c r="R79" s="552">
        <v>49</v>
      </c>
      <c r="S79" s="550"/>
      <c r="T79" s="550"/>
      <c r="U79" s="553"/>
      <c r="V79" s="274"/>
      <c r="W79" s="274"/>
      <c r="X79" s="274"/>
      <c r="Y79" s="274"/>
      <c r="Z79" s="274"/>
      <c r="AA79" s="274"/>
      <c r="AB79" s="275"/>
      <c r="AC79" s="505"/>
      <c r="AD79" s="506"/>
      <c r="AE79" s="506"/>
      <c r="AF79" s="506"/>
      <c r="AG79" s="507"/>
      <c r="AH79" s="26"/>
    </row>
    <row r="80" spans="2:34" ht="9" customHeight="1" x14ac:dyDescent="0.2">
      <c r="B80" s="25"/>
      <c r="C80" s="575"/>
      <c r="D80" s="576"/>
      <c r="E80" s="576"/>
      <c r="F80" s="577"/>
      <c r="G80" s="607"/>
      <c r="H80" s="608"/>
      <c r="I80" s="608"/>
      <c r="J80" s="609"/>
      <c r="K80" s="273"/>
      <c r="L80" s="274"/>
      <c r="M80" s="275"/>
      <c r="N80" s="550"/>
      <c r="O80" s="550"/>
      <c r="P80" s="550"/>
      <c r="Q80" s="550"/>
      <c r="R80" s="552"/>
      <c r="S80" s="550"/>
      <c r="T80" s="550"/>
      <c r="U80" s="553"/>
      <c r="V80" s="274"/>
      <c r="W80" s="274"/>
      <c r="X80" s="274"/>
      <c r="Y80" s="274"/>
      <c r="Z80" s="274"/>
      <c r="AA80" s="274"/>
      <c r="AB80" s="275"/>
      <c r="AC80" s="505"/>
      <c r="AD80" s="506"/>
      <c r="AE80" s="506"/>
      <c r="AF80" s="506"/>
      <c r="AG80" s="507"/>
      <c r="AH80" s="26"/>
    </row>
    <row r="81" spans="2:35" ht="18" customHeight="1" x14ac:dyDescent="0.2">
      <c r="B81" s="25"/>
      <c r="C81" s="575"/>
      <c r="D81" s="576"/>
      <c r="E81" s="576"/>
      <c r="F81" s="577"/>
      <c r="G81" s="607"/>
      <c r="H81" s="608"/>
      <c r="I81" s="608"/>
      <c r="J81" s="609"/>
      <c r="K81" s="273"/>
      <c r="L81" s="274"/>
      <c r="M81" s="275"/>
      <c r="N81" s="550"/>
      <c r="O81" s="550"/>
      <c r="P81" s="550"/>
      <c r="Q81" s="550"/>
      <c r="R81" s="552"/>
      <c r="S81" s="550"/>
      <c r="T81" s="550"/>
      <c r="U81" s="553"/>
      <c r="V81" s="274"/>
      <c r="W81" s="274"/>
      <c r="X81" s="274"/>
      <c r="Y81" s="274"/>
      <c r="Z81" s="274"/>
      <c r="AA81" s="274"/>
      <c r="AB81" s="275"/>
      <c r="AC81" s="505"/>
      <c r="AD81" s="506"/>
      <c r="AE81" s="506"/>
      <c r="AF81" s="506"/>
      <c r="AG81" s="507"/>
      <c r="AH81" s="26"/>
    </row>
    <row r="82" spans="2:35" ht="3" customHeight="1" x14ac:dyDescent="0.2">
      <c r="B82" s="25"/>
      <c r="C82" s="578"/>
      <c r="D82" s="579"/>
      <c r="E82" s="579"/>
      <c r="F82" s="580"/>
      <c r="G82" s="610"/>
      <c r="H82" s="611"/>
      <c r="I82" s="611"/>
      <c r="J82" s="612"/>
      <c r="K82" s="276"/>
      <c r="L82" s="277"/>
      <c r="M82" s="278"/>
      <c r="N82" s="551"/>
      <c r="O82" s="551"/>
      <c r="P82" s="551"/>
      <c r="Q82" s="551"/>
      <c r="R82" s="554"/>
      <c r="S82" s="551"/>
      <c r="T82" s="551"/>
      <c r="U82" s="555"/>
      <c r="V82" s="277"/>
      <c r="W82" s="277"/>
      <c r="X82" s="277"/>
      <c r="Y82" s="277"/>
      <c r="Z82" s="277"/>
      <c r="AA82" s="277"/>
      <c r="AB82" s="278"/>
      <c r="AC82" s="508"/>
      <c r="AD82" s="509"/>
      <c r="AE82" s="509"/>
      <c r="AF82" s="509"/>
      <c r="AG82" s="510"/>
      <c r="AH82" s="26"/>
    </row>
    <row r="83" spans="2:35" ht="5.25" customHeight="1" thickBot="1" x14ac:dyDescent="0.25">
      <c r="B83" s="25"/>
      <c r="C83" s="4"/>
      <c r="D83" s="6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6"/>
    </row>
    <row r="84" spans="2:35" ht="14.1" customHeight="1" x14ac:dyDescent="0.2">
      <c r="B84" s="96"/>
      <c r="C84" s="619" t="s">
        <v>243</v>
      </c>
      <c r="D84" s="619"/>
      <c r="E84" s="619"/>
      <c r="F84" s="619"/>
      <c r="G84" s="619"/>
      <c r="H84" s="619"/>
      <c r="I84" s="619"/>
      <c r="J84" s="619"/>
      <c r="K84" s="619"/>
      <c r="L84" s="619"/>
      <c r="M84" s="619"/>
      <c r="N84" s="619"/>
      <c r="O84" s="619"/>
      <c r="P84" s="619"/>
      <c r="Q84" s="620"/>
      <c r="R84" s="518" t="s">
        <v>195</v>
      </c>
      <c r="S84" s="519"/>
      <c r="T84" s="519"/>
      <c r="U84" s="519"/>
      <c r="V84" s="519"/>
      <c r="W84" s="519"/>
      <c r="X84" s="519"/>
      <c r="Y84" s="520"/>
      <c r="Z84" s="498"/>
      <c r="AA84" s="498"/>
      <c r="AB84" s="498"/>
      <c r="AC84" s="498"/>
      <c r="AD84" s="498"/>
      <c r="AE84" s="498"/>
      <c r="AF84" s="498"/>
      <c r="AG84" s="499"/>
      <c r="AH84" s="97"/>
      <c r="AI84" s="102"/>
    </row>
    <row r="85" spans="2:35" ht="14.1" customHeight="1" x14ac:dyDescent="0.2">
      <c r="B85" s="25"/>
      <c r="C85" s="621"/>
      <c r="D85" s="621"/>
      <c r="E85" s="621"/>
      <c r="F85" s="621"/>
      <c r="G85" s="621"/>
      <c r="H85" s="621"/>
      <c r="I85" s="621"/>
      <c r="J85" s="621"/>
      <c r="K85" s="621"/>
      <c r="L85" s="621"/>
      <c r="M85" s="621"/>
      <c r="N85" s="621"/>
      <c r="O85" s="621"/>
      <c r="P85" s="621"/>
      <c r="Q85" s="622"/>
      <c r="R85" s="521"/>
      <c r="S85" s="522"/>
      <c r="T85" s="522"/>
      <c r="U85" s="522"/>
      <c r="V85" s="522"/>
      <c r="W85" s="522"/>
      <c r="X85" s="522"/>
      <c r="Y85" s="523"/>
      <c r="Z85" s="500"/>
      <c r="AA85" s="500"/>
      <c r="AB85" s="500"/>
      <c r="AC85" s="500"/>
      <c r="AD85" s="500"/>
      <c r="AE85" s="500"/>
      <c r="AF85" s="500"/>
      <c r="AG85" s="501"/>
      <c r="AH85" s="26"/>
      <c r="AI85" s="102"/>
    </row>
    <row r="86" spans="2:35" ht="14.1" customHeight="1" x14ac:dyDescent="0.2">
      <c r="B86" s="25"/>
      <c r="C86" s="621"/>
      <c r="D86" s="621"/>
      <c r="E86" s="621"/>
      <c r="F86" s="621"/>
      <c r="G86" s="621"/>
      <c r="H86" s="621"/>
      <c r="I86" s="621"/>
      <c r="J86" s="621"/>
      <c r="K86" s="621"/>
      <c r="L86" s="621"/>
      <c r="M86" s="621"/>
      <c r="N86" s="621"/>
      <c r="O86" s="621"/>
      <c r="P86" s="621"/>
      <c r="Q86" s="622"/>
      <c r="R86" s="133"/>
      <c r="S86" s="132"/>
      <c r="T86" s="132"/>
      <c r="U86" s="132"/>
      <c r="V86" s="132"/>
      <c r="W86" s="132"/>
      <c r="X86" s="132"/>
      <c r="Y86" s="134"/>
      <c r="Z86" s="500"/>
      <c r="AA86" s="500"/>
      <c r="AB86" s="500"/>
      <c r="AC86" s="500"/>
      <c r="AD86" s="500"/>
      <c r="AE86" s="500"/>
      <c r="AF86" s="500"/>
      <c r="AG86" s="501"/>
      <c r="AH86" s="26"/>
    </row>
    <row r="87" spans="2:35" ht="9.75" customHeight="1" thickBot="1" x14ac:dyDescent="0.25">
      <c r="B87" s="25"/>
      <c r="C87" s="621"/>
      <c r="D87" s="621"/>
      <c r="E87" s="621"/>
      <c r="F87" s="621"/>
      <c r="G87" s="621"/>
      <c r="H87" s="621"/>
      <c r="I87" s="621"/>
      <c r="J87" s="621"/>
      <c r="K87" s="621"/>
      <c r="L87" s="621"/>
      <c r="M87" s="621"/>
      <c r="N87" s="621"/>
      <c r="O87" s="621"/>
      <c r="P87" s="621"/>
      <c r="Q87" s="622"/>
      <c r="R87" s="133"/>
      <c r="S87" s="132"/>
      <c r="T87" s="132"/>
      <c r="U87" s="132"/>
      <c r="V87" s="132"/>
      <c r="W87" s="132"/>
      <c r="X87" s="132"/>
      <c r="Y87" s="134"/>
      <c r="Z87" s="500"/>
      <c r="AA87" s="500"/>
      <c r="AB87" s="500"/>
      <c r="AC87" s="500"/>
      <c r="AD87" s="500"/>
      <c r="AE87" s="500"/>
      <c r="AF87" s="500"/>
      <c r="AG87" s="501"/>
      <c r="AH87" s="26"/>
    </row>
    <row r="88" spans="2:35" ht="15" customHeight="1" x14ac:dyDescent="0.2">
      <c r="B88" s="25"/>
      <c r="C88" s="621"/>
      <c r="D88" s="621"/>
      <c r="E88" s="621"/>
      <c r="F88" s="621"/>
      <c r="G88" s="621"/>
      <c r="H88" s="621"/>
      <c r="I88" s="621"/>
      <c r="J88" s="621"/>
      <c r="K88" s="621"/>
      <c r="L88" s="621"/>
      <c r="M88" s="621"/>
      <c r="N88" s="621"/>
      <c r="O88" s="621"/>
      <c r="P88" s="621"/>
      <c r="Q88" s="622"/>
      <c r="R88" s="288"/>
      <c r="S88" s="289"/>
      <c r="T88" s="289"/>
      <c r="U88" s="289"/>
      <c r="V88" s="289"/>
      <c r="W88" s="289"/>
      <c r="X88" s="150"/>
      <c r="Y88" s="148"/>
      <c r="Z88" s="500"/>
      <c r="AA88" s="500"/>
      <c r="AB88" s="500"/>
      <c r="AC88" s="500"/>
      <c r="AD88" s="500"/>
      <c r="AE88" s="500"/>
      <c r="AF88" s="500"/>
      <c r="AG88" s="501"/>
      <c r="AH88" s="26"/>
    </row>
    <row r="89" spans="2:35" ht="12.75" customHeight="1" x14ac:dyDescent="0.15">
      <c r="B89" s="25"/>
      <c r="C89" s="621"/>
      <c r="D89" s="621"/>
      <c r="E89" s="621"/>
      <c r="F89" s="621"/>
      <c r="G89" s="621"/>
      <c r="H89" s="621"/>
      <c r="I89" s="621"/>
      <c r="J89" s="621"/>
      <c r="K89" s="621"/>
      <c r="L89" s="621"/>
      <c r="M89" s="621"/>
      <c r="N89" s="621"/>
      <c r="O89" s="621"/>
      <c r="P89" s="621"/>
      <c r="Q89" s="622"/>
      <c r="R89" s="290"/>
      <c r="S89" s="291"/>
      <c r="T89" s="291"/>
      <c r="U89" s="291"/>
      <c r="V89" s="291"/>
      <c r="W89" s="291"/>
      <c r="X89" s="151"/>
      <c r="Y89" s="146"/>
      <c r="Z89" s="543" t="s">
        <v>101</v>
      </c>
      <c r="AA89" s="543"/>
      <c r="AB89" s="543"/>
      <c r="AC89" s="543"/>
      <c r="AD89" s="543"/>
      <c r="AE89" s="543"/>
      <c r="AF89" s="543"/>
      <c r="AG89" s="544"/>
      <c r="AH89" s="26"/>
      <c r="AI89" s="102"/>
    </row>
    <row r="90" spans="2:35" ht="12.75" customHeight="1" thickBot="1" x14ac:dyDescent="0.2">
      <c r="B90" s="25"/>
      <c r="C90" s="621"/>
      <c r="D90" s="621"/>
      <c r="E90" s="621"/>
      <c r="F90" s="621"/>
      <c r="G90" s="621"/>
      <c r="H90" s="621"/>
      <c r="I90" s="621"/>
      <c r="J90" s="621"/>
      <c r="K90" s="621"/>
      <c r="L90" s="621"/>
      <c r="M90" s="621"/>
      <c r="N90" s="621"/>
      <c r="O90" s="621"/>
      <c r="P90" s="621"/>
      <c r="Q90" s="622"/>
      <c r="R90" s="292"/>
      <c r="S90" s="293"/>
      <c r="T90" s="293"/>
      <c r="U90" s="293"/>
      <c r="V90" s="293"/>
      <c r="W90" s="293"/>
      <c r="X90" s="152"/>
      <c r="Y90" s="147"/>
      <c r="Z90" s="496" t="s">
        <v>191</v>
      </c>
      <c r="AA90" s="496"/>
      <c r="AB90" s="496"/>
      <c r="AC90" s="496"/>
      <c r="AD90" s="496"/>
      <c r="AE90" s="496"/>
      <c r="AF90" s="496"/>
      <c r="AG90" s="497"/>
      <c r="AH90" s="26"/>
      <c r="AI90" s="102"/>
    </row>
    <row r="91" spans="2:35" ht="5.25" customHeight="1" x14ac:dyDescent="0.2">
      <c r="B91" s="2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32"/>
      <c r="S91" s="132"/>
      <c r="T91" s="132"/>
      <c r="U91" s="132"/>
      <c r="V91" s="132"/>
      <c r="W91" s="132"/>
      <c r="X91" s="132"/>
      <c r="Y91" s="2"/>
      <c r="Z91" s="2"/>
      <c r="AA91" s="2"/>
      <c r="AB91" s="2"/>
      <c r="AC91" s="2"/>
      <c r="AD91" s="2"/>
      <c r="AE91" s="2"/>
      <c r="AF91" s="2"/>
      <c r="AG91" s="2"/>
      <c r="AH91" s="26"/>
      <c r="AI91" s="98"/>
    </row>
    <row r="92" spans="2:35" ht="3.75" customHeight="1" x14ac:dyDescent="0.2">
      <c r="B92" s="25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86"/>
      <c r="Z92" s="86"/>
      <c r="AA92" s="86"/>
      <c r="AB92" s="86"/>
      <c r="AC92" s="86"/>
      <c r="AD92" s="86"/>
      <c r="AE92" s="86"/>
      <c r="AF92" s="86"/>
      <c r="AG92" s="86"/>
      <c r="AH92" s="104"/>
      <c r="AI92" s="98"/>
    </row>
    <row r="93" spans="2:35" ht="9.75" hidden="1" customHeight="1" x14ac:dyDescent="0.2">
      <c r="B93" s="25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95"/>
      <c r="Z93" s="95"/>
      <c r="AA93" s="95"/>
      <c r="AB93" s="95"/>
      <c r="AC93" s="95"/>
      <c r="AD93" s="95"/>
      <c r="AE93" s="95"/>
      <c r="AF93" s="95"/>
      <c r="AG93" s="112"/>
      <c r="AH93" s="26"/>
      <c r="AI93" s="98"/>
    </row>
    <row r="94" spans="2:35" ht="7.5" hidden="1" customHeight="1" x14ac:dyDescent="0.2">
      <c r="B94" s="25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95"/>
      <c r="Z94" s="95"/>
      <c r="AA94" s="95"/>
      <c r="AB94" s="95"/>
      <c r="AC94" s="95"/>
      <c r="AD94" s="95"/>
      <c r="AE94" s="95"/>
      <c r="AF94" s="95"/>
      <c r="AG94" s="112"/>
      <c r="AH94" s="26"/>
      <c r="AI94" s="98"/>
    </row>
    <row r="95" spans="2:35" ht="0.75" customHeight="1" x14ac:dyDescent="0.2">
      <c r="B95" s="25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95"/>
      <c r="Z95" s="95"/>
      <c r="AA95" s="95"/>
      <c r="AB95" s="95"/>
      <c r="AC95" s="95"/>
      <c r="AD95" s="95"/>
      <c r="AE95" s="95"/>
      <c r="AF95" s="95"/>
      <c r="AG95" s="125"/>
      <c r="AH95" s="26"/>
      <c r="AI95" s="98"/>
    </row>
    <row r="96" spans="2:35" ht="3.75" hidden="1" customHeight="1" x14ac:dyDescent="0.2">
      <c r="B96" s="25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111"/>
      <c r="AH96" s="26"/>
      <c r="AI96" s="98"/>
    </row>
    <row r="97" spans="2:35" ht="1.5" customHeight="1" x14ac:dyDescent="0.2">
      <c r="B97" s="25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104"/>
      <c r="AI97" s="98"/>
    </row>
    <row r="98" spans="2:35" ht="15.75" hidden="1" customHeight="1" x14ac:dyDescent="0.2">
      <c r="B98" s="87"/>
      <c r="C98" s="69"/>
      <c r="D98" s="88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85"/>
      <c r="R98" s="85"/>
      <c r="S98" s="85"/>
      <c r="T98" s="85"/>
      <c r="U98" s="85"/>
      <c r="V98" s="85"/>
      <c r="W98" s="85"/>
      <c r="X98" s="85"/>
      <c r="Y98" s="86"/>
      <c r="Z98" s="86"/>
      <c r="AA98" s="86"/>
      <c r="AB98" s="86"/>
      <c r="AC98" s="86"/>
      <c r="AD98" s="86"/>
      <c r="AE98" s="86"/>
      <c r="AF98" s="86"/>
      <c r="AG98" s="111"/>
      <c r="AH98" s="89"/>
      <c r="AI98" s="98"/>
    </row>
    <row r="99" spans="2:35" ht="15.75" hidden="1" customHeight="1" x14ac:dyDescent="0.2">
      <c r="B99" s="25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111"/>
      <c r="AH99" s="26"/>
      <c r="AI99" s="98"/>
    </row>
    <row r="100" spans="2:35" ht="15.75" hidden="1" customHeight="1" x14ac:dyDescent="0.2">
      <c r="B100" s="25"/>
      <c r="C100" s="2"/>
      <c r="D100" s="15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111"/>
      <c r="AH100" s="26"/>
      <c r="AI100" s="98"/>
    </row>
    <row r="101" spans="2:35" ht="15.75" hidden="1" customHeight="1" x14ac:dyDescent="0.2">
      <c r="B101" s="25"/>
      <c r="C101" s="2"/>
      <c r="D101" s="15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111"/>
      <c r="AH101" s="26"/>
      <c r="AI101" s="98"/>
    </row>
    <row r="102" spans="2:35" ht="15.75" hidden="1" customHeight="1" x14ac:dyDescent="0.2">
      <c r="B102" s="25"/>
      <c r="C102" s="2"/>
      <c r="D102" s="15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111"/>
      <c r="AH102" s="26"/>
      <c r="AI102" s="98"/>
    </row>
    <row r="103" spans="2:35" ht="15.75" hidden="1" customHeight="1" x14ac:dyDescent="0.2">
      <c r="B103" s="25"/>
      <c r="C103" s="2"/>
      <c r="D103" s="15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111"/>
      <c r="AH103" s="26"/>
      <c r="AI103" s="98"/>
    </row>
    <row r="104" spans="2:35" ht="15.75" hidden="1" customHeight="1" x14ac:dyDescent="0.2">
      <c r="B104" s="2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111"/>
      <c r="AH104" s="26"/>
      <c r="AI104" s="98"/>
    </row>
    <row r="105" spans="2:35" ht="15.75" hidden="1" customHeight="1" x14ac:dyDescent="0.2">
      <c r="B105" s="87"/>
      <c r="C105" s="69"/>
      <c r="D105" s="88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113"/>
      <c r="AH105" s="89"/>
      <c r="AI105" s="98"/>
    </row>
    <row r="106" spans="2:35" ht="0.75" customHeight="1" x14ac:dyDescent="0.2">
      <c r="B106" s="116"/>
      <c r="C106" s="99"/>
      <c r="D106" s="99"/>
      <c r="E106" s="99"/>
      <c r="F106" s="99"/>
      <c r="G106" s="100"/>
      <c r="H106" s="100"/>
      <c r="I106" s="100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114"/>
      <c r="AH106" s="114"/>
    </row>
    <row r="107" spans="2:35" ht="15" customHeight="1" x14ac:dyDescent="0.2">
      <c r="B107" s="119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 t="b">
        <v>0</v>
      </c>
      <c r="AH107" s="136">
        <v>35065</v>
      </c>
    </row>
    <row r="108" spans="2:35" ht="11.25" customHeight="1" x14ac:dyDescent="0.2">
      <c r="B108" s="25"/>
      <c r="C108" s="2"/>
      <c r="D108" s="2"/>
      <c r="E108" s="2"/>
      <c r="F108" s="2"/>
      <c r="G108" s="406">
        <v>41291.042360185187</v>
      </c>
      <c r="H108" s="406"/>
      <c r="I108" s="406"/>
      <c r="J108" s="406"/>
      <c r="K108" s="31"/>
      <c r="L108" s="407" t="s">
        <v>108</v>
      </c>
      <c r="M108" s="407"/>
      <c r="N108" s="407"/>
      <c r="O108" s="407"/>
      <c r="P108" s="407"/>
      <c r="Q108" s="407"/>
      <c r="R108" s="407"/>
      <c r="S108" s="407"/>
      <c r="T108" s="407"/>
      <c r="U108" s="407"/>
      <c r="V108" s="407"/>
      <c r="W108" s="407"/>
      <c r="X108" s="407"/>
      <c r="Y108" s="407"/>
      <c r="Z108" s="31"/>
      <c r="AA108" s="31"/>
      <c r="AB108" s="31"/>
      <c r="AC108" s="31"/>
      <c r="AD108" s="31"/>
      <c r="AE108" s="31"/>
      <c r="AF108" s="31"/>
      <c r="AG108" s="31"/>
      <c r="AH108" s="136">
        <v>25934</v>
      </c>
    </row>
    <row r="109" spans="2:35" ht="5.25" customHeight="1" x14ac:dyDescent="0.2">
      <c r="B109" s="2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6"/>
    </row>
    <row r="110" spans="2:35" ht="15" customHeight="1" x14ac:dyDescent="0.2">
      <c r="B110" s="25"/>
      <c r="C110" s="2"/>
      <c r="D110" s="2"/>
      <c r="E110" s="2"/>
      <c r="F110" s="2"/>
      <c r="G110" s="31"/>
      <c r="H110" s="31"/>
      <c r="I110" s="31"/>
      <c r="J110" s="31"/>
      <c r="K110" s="31"/>
      <c r="L110" s="408" t="str">
        <f>L14</f>
        <v>CRONOMETRADAS 2024</v>
      </c>
      <c r="M110" s="408"/>
      <c r="N110" s="408"/>
      <c r="O110" s="408"/>
      <c r="P110" s="408"/>
      <c r="Q110" s="408"/>
      <c r="R110" s="408"/>
      <c r="S110" s="408"/>
      <c r="T110" s="408"/>
      <c r="U110" s="408"/>
      <c r="V110" s="408"/>
      <c r="W110" s="408"/>
      <c r="X110" s="408"/>
      <c r="Y110" s="408"/>
      <c r="Z110" s="31"/>
      <c r="AA110" s="31"/>
      <c r="AB110" s="31"/>
      <c r="AC110" s="31"/>
      <c r="AD110" s="31"/>
      <c r="AE110" s="31"/>
      <c r="AF110" s="31"/>
      <c r="AG110" s="31"/>
      <c r="AH110" s="26"/>
    </row>
    <row r="111" spans="2:35" ht="3.75" customHeight="1" x14ac:dyDescent="0.2">
      <c r="B111" s="25"/>
      <c r="C111" s="2"/>
      <c r="D111" s="2"/>
      <c r="E111" s="2"/>
      <c r="F111" s="2"/>
      <c r="G111" s="2"/>
      <c r="H111" s="91"/>
      <c r="I111" s="91"/>
      <c r="J111" s="91"/>
      <c r="K111" s="91"/>
      <c r="L111" s="408"/>
      <c r="M111" s="408"/>
      <c r="N111" s="408"/>
      <c r="O111" s="408"/>
      <c r="P111" s="408"/>
      <c r="Q111" s="408"/>
      <c r="R111" s="408"/>
      <c r="S111" s="408"/>
      <c r="T111" s="408"/>
      <c r="U111" s="408"/>
      <c r="V111" s="408"/>
      <c r="W111" s="408"/>
      <c r="X111" s="408"/>
      <c r="Y111" s="408"/>
      <c r="Z111" s="91"/>
      <c r="AA111" s="91"/>
      <c r="AB111" s="91"/>
      <c r="AC111" s="91"/>
      <c r="AD111" s="91"/>
      <c r="AE111" s="91"/>
      <c r="AF111" s="91"/>
      <c r="AG111" s="91"/>
      <c r="AH111" s="26"/>
    </row>
    <row r="112" spans="2:35" ht="4.5" customHeight="1" x14ac:dyDescent="0.2">
      <c r="B112" s="27">
        <v>3</v>
      </c>
      <c r="C112" s="2"/>
      <c r="D112" s="2"/>
      <c r="E112" s="2"/>
      <c r="F112" s="2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26"/>
    </row>
    <row r="113" spans="1:34" ht="10.5" customHeight="1" x14ac:dyDescent="0.2">
      <c r="B113" s="27"/>
      <c r="C113" s="301" t="s">
        <v>20</v>
      </c>
      <c r="D113" s="302"/>
      <c r="E113" s="302"/>
      <c r="F113" s="302"/>
      <c r="G113" s="302"/>
      <c r="H113" s="302"/>
      <c r="I113" s="302"/>
      <c r="J113" s="302"/>
      <c r="K113" s="302"/>
      <c r="L113" s="302"/>
      <c r="M113" s="302"/>
      <c r="N113" s="302"/>
      <c r="O113" s="302"/>
      <c r="P113" s="302"/>
      <c r="Q113" s="302"/>
      <c r="R113" s="302"/>
      <c r="S113" s="302"/>
      <c r="T113" s="302"/>
      <c r="U113" s="302"/>
      <c r="V113" s="302"/>
      <c r="W113" s="302"/>
      <c r="X113" s="303"/>
      <c r="Y113" s="77"/>
      <c r="Z113" s="301" t="s">
        <v>83</v>
      </c>
      <c r="AA113" s="302"/>
      <c r="AB113" s="302"/>
      <c r="AC113" s="302"/>
      <c r="AD113" s="302"/>
      <c r="AE113" s="302"/>
      <c r="AF113" s="302"/>
      <c r="AG113" s="303"/>
      <c r="AH113" s="26"/>
    </row>
    <row r="114" spans="1:34" ht="6.75" customHeight="1" x14ac:dyDescent="0.2">
      <c r="B114" s="27"/>
      <c r="C114" s="400" t="str">
        <f>C18</f>
        <v>I CRONOMETRADA DE SANTA FE CAPITULACIONES</v>
      </c>
      <c r="D114" s="401"/>
      <c r="E114" s="401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1"/>
      <c r="U114" s="401"/>
      <c r="V114" s="401"/>
      <c r="W114" s="401"/>
      <c r="X114" s="402"/>
      <c r="Y114" s="77"/>
      <c r="Z114" s="409">
        <f>Z18</f>
        <v>45388</v>
      </c>
      <c r="AA114" s="410"/>
      <c r="AB114" s="410"/>
      <c r="AC114" s="410"/>
      <c r="AD114" s="410"/>
      <c r="AE114" s="410"/>
      <c r="AF114" s="410"/>
      <c r="AG114" s="411"/>
      <c r="AH114" s="26"/>
    </row>
    <row r="115" spans="1:34" ht="13.5" customHeight="1" x14ac:dyDescent="0.2">
      <c r="B115" s="27"/>
      <c r="C115" s="403"/>
      <c r="D115" s="404"/>
      <c r="E115" s="404"/>
      <c r="F115" s="404"/>
      <c r="G115" s="404"/>
      <c r="H115" s="404"/>
      <c r="I115" s="404"/>
      <c r="J115" s="404"/>
      <c r="K115" s="404"/>
      <c r="L115" s="404"/>
      <c r="M115" s="404"/>
      <c r="N115" s="404"/>
      <c r="O115" s="404"/>
      <c r="P115" s="404"/>
      <c r="Q115" s="404"/>
      <c r="R115" s="404"/>
      <c r="S115" s="404"/>
      <c r="T115" s="404"/>
      <c r="U115" s="404"/>
      <c r="V115" s="404"/>
      <c r="W115" s="404"/>
      <c r="X115" s="405"/>
      <c r="Y115" s="77"/>
      <c r="Z115" s="412"/>
      <c r="AA115" s="413"/>
      <c r="AB115" s="413"/>
      <c r="AC115" s="413"/>
      <c r="AD115" s="413"/>
      <c r="AE115" s="413"/>
      <c r="AF115" s="413"/>
      <c r="AG115" s="414"/>
      <c r="AH115" s="26"/>
    </row>
    <row r="116" spans="1:34" ht="13.5" customHeight="1" thickBot="1" x14ac:dyDescent="0.25">
      <c r="B116" s="2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109"/>
      <c r="AA116" s="109"/>
      <c r="AB116" s="109"/>
      <c r="AC116" s="109"/>
      <c r="AD116" s="109"/>
      <c r="AE116" s="109"/>
      <c r="AF116" s="109"/>
      <c r="AG116" s="109"/>
      <c r="AH116" s="26"/>
    </row>
    <row r="117" spans="1:34" ht="6.75" customHeight="1" x14ac:dyDescent="0.2">
      <c r="B117" s="25"/>
      <c r="C117" s="588" t="s">
        <v>81</v>
      </c>
      <c r="D117" s="588"/>
      <c r="E117" s="588"/>
      <c r="F117" s="588"/>
      <c r="G117" s="305" t="str">
        <f>CONCATENATE(D45," ",L45," ",V45)</f>
        <v xml:space="preserve">  </v>
      </c>
      <c r="H117" s="305"/>
      <c r="I117" s="305"/>
      <c r="J117" s="305"/>
      <c r="K117" s="305"/>
      <c r="L117" s="305"/>
      <c r="M117" s="305"/>
      <c r="N117" s="305"/>
      <c r="O117" s="305"/>
      <c r="P117" s="305"/>
      <c r="Q117" s="305"/>
      <c r="R117" s="305"/>
      <c r="S117" s="305"/>
      <c r="T117" s="305"/>
      <c r="U117" s="305"/>
      <c r="V117" s="305"/>
      <c r="W117" s="305"/>
      <c r="X117" s="305"/>
      <c r="Y117" s="127"/>
      <c r="Z117" s="556" t="s">
        <v>169</v>
      </c>
      <c r="AA117" s="557"/>
      <c r="AB117" s="557"/>
      <c r="AC117" s="558"/>
      <c r="AD117" s="120"/>
      <c r="AE117" s="306" t="s">
        <v>72</v>
      </c>
      <c r="AF117" s="307"/>
      <c r="AG117" s="308"/>
      <c r="AH117" s="26"/>
    </row>
    <row r="118" spans="1:34" ht="6.75" customHeight="1" thickBot="1" x14ac:dyDescent="0.25">
      <c r="B118" s="25"/>
      <c r="C118" s="588"/>
      <c r="D118" s="588"/>
      <c r="E118" s="588"/>
      <c r="F118" s="588"/>
      <c r="G118" s="305"/>
      <c r="H118" s="305"/>
      <c r="I118" s="305"/>
      <c r="J118" s="305"/>
      <c r="K118" s="305"/>
      <c r="L118" s="305"/>
      <c r="M118" s="305"/>
      <c r="N118" s="305"/>
      <c r="O118" s="305"/>
      <c r="P118" s="305"/>
      <c r="Q118" s="305"/>
      <c r="R118" s="305"/>
      <c r="S118" s="305"/>
      <c r="T118" s="305"/>
      <c r="U118" s="305"/>
      <c r="V118" s="305"/>
      <c r="W118" s="305"/>
      <c r="X118" s="305"/>
      <c r="Y118" s="127"/>
      <c r="Z118" s="559"/>
      <c r="AA118" s="560"/>
      <c r="AB118" s="560"/>
      <c r="AC118" s="561"/>
      <c r="AD118" s="120"/>
      <c r="AE118" s="309"/>
      <c r="AF118" s="310"/>
      <c r="AG118" s="311"/>
      <c r="AH118" s="26"/>
    </row>
    <row r="119" spans="1:34" ht="6.75" customHeight="1" x14ac:dyDescent="0.2">
      <c r="B119" s="25"/>
      <c r="C119" s="588"/>
      <c r="D119" s="588"/>
      <c r="E119" s="588"/>
      <c r="F119" s="588"/>
      <c r="G119" s="305"/>
      <c r="H119" s="305"/>
      <c r="I119" s="305"/>
      <c r="J119" s="305"/>
      <c r="K119" s="305"/>
      <c r="L119" s="305"/>
      <c r="M119" s="305"/>
      <c r="N119" s="305"/>
      <c r="O119" s="305"/>
      <c r="P119" s="305"/>
      <c r="Q119" s="305"/>
      <c r="R119" s="305"/>
      <c r="S119" s="305"/>
      <c r="T119" s="305"/>
      <c r="U119" s="305"/>
      <c r="V119" s="305"/>
      <c r="W119" s="305"/>
      <c r="X119" s="305"/>
      <c r="Y119" s="127"/>
      <c r="Z119" s="595" t="str">
        <f>CONCATENATE(Q60," - ",W60)</f>
        <v xml:space="preserve"> - </v>
      </c>
      <c r="AA119" s="596"/>
      <c r="AB119" s="596"/>
      <c r="AC119" s="597"/>
      <c r="AD119" s="121"/>
      <c r="AE119" s="312">
        <f>AE25</f>
        <v>0</v>
      </c>
      <c r="AF119" s="313"/>
      <c r="AG119" s="314"/>
      <c r="AH119" s="26"/>
    </row>
    <row r="120" spans="1:34" ht="6.75" customHeight="1" x14ac:dyDescent="0.2">
      <c r="B120" s="25"/>
      <c r="C120" s="118"/>
      <c r="D120" s="118"/>
      <c r="E120" s="118"/>
      <c r="F120" s="118"/>
      <c r="G120" s="118"/>
      <c r="H120" s="118"/>
      <c r="I120" s="118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598"/>
      <c r="AA120" s="599"/>
      <c r="AB120" s="599"/>
      <c r="AC120" s="600"/>
      <c r="AD120" s="121"/>
      <c r="AE120" s="312"/>
      <c r="AF120" s="313"/>
      <c r="AG120" s="314"/>
      <c r="AH120" s="26"/>
    </row>
    <row r="121" spans="1:34" ht="6.75" customHeight="1" x14ac:dyDescent="0.2">
      <c r="B121" s="25"/>
      <c r="C121" s="587" t="s">
        <v>152</v>
      </c>
      <c r="D121" s="587"/>
      <c r="E121" s="587"/>
      <c r="F121" s="587"/>
      <c r="G121" s="304" t="str">
        <f>CONCATENATE(C56," ",C58)</f>
        <v xml:space="preserve"> </v>
      </c>
      <c r="H121" s="304"/>
      <c r="I121" s="304"/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304"/>
      <c r="U121" s="304"/>
      <c r="V121" s="304"/>
      <c r="W121" s="304"/>
      <c r="X121" s="304"/>
      <c r="Y121" s="117"/>
      <c r="Z121" s="598"/>
      <c r="AA121" s="599"/>
      <c r="AB121" s="599"/>
      <c r="AC121" s="600"/>
      <c r="AD121" s="121"/>
      <c r="AE121" s="312"/>
      <c r="AF121" s="313"/>
      <c r="AG121" s="314"/>
      <c r="AH121" s="26"/>
    </row>
    <row r="122" spans="1:34" ht="6.75" customHeight="1" x14ac:dyDescent="0.2">
      <c r="B122" s="25"/>
      <c r="C122" s="587"/>
      <c r="D122" s="587"/>
      <c r="E122" s="587"/>
      <c r="F122" s="587"/>
      <c r="G122" s="304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4"/>
      <c r="Y122" s="117"/>
      <c r="Z122" s="598"/>
      <c r="AA122" s="599"/>
      <c r="AB122" s="599"/>
      <c r="AC122" s="600"/>
      <c r="AD122" s="121"/>
      <c r="AE122" s="312"/>
      <c r="AF122" s="313"/>
      <c r="AG122" s="314"/>
      <c r="AH122" s="26"/>
    </row>
    <row r="123" spans="1:34" ht="6" customHeight="1" x14ac:dyDescent="0.2">
      <c r="B123" s="25"/>
      <c r="C123" s="587"/>
      <c r="D123" s="587"/>
      <c r="E123" s="587"/>
      <c r="F123" s="587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117"/>
      <c r="Z123" s="598"/>
      <c r="AA123" s="599"/>
      <c r="AB123" s="599"/>
      <c r="AC123" s="600"/>
      <c r="AD123" s="121"/>
      <c r="AE123" s="312"/>
      <c r="AF123" s="313"/>
      <c r="AG123" s="314"/>
      <c r="AH123" s="26"/>
    </row>
    <row r="124" spans="1:34" ht="6" customHeight="1" thickBot="1" x14ac:dyDescent="0.25">
      <c r="B124" s="25"/>
      <c r="C124" s="587"/>
      <c r="D124" s="587"/>
      <c r="E124" s="587"/>
      <c r="F124" s="587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126"/>
      <c r="Z124" s="601"/>
      <c r="AA124" s="602"/>
      <c r="AB124" s="602"/>
      <c r="AC124" s="603"/>
      <c r="AD124" s="121"/>
      <c r="AE124" s="315"/>
      <c r="AF124" s="316"/>
      <c r="AG124" s="317"/>
      <c r="AH124" s="26"/>
    </row>
    <row r="125" spans="1:34" ht="5.25" customHeight="1" x14ac:dyDescent="0.2">
      <c r="B125" s="2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109"/>
      <c r="AA125" s="109"/>
      <c r="AB125" s="109"/>
      <c r="AC125" s="109"/>
      <c r="AD125" s="109"/>
      <c r="AE125" s="109"/>
      <c r="AF125" s="109"/>
      <c r="AG125" s="109"/>
      <c r="AH125" s="26"/>
    </row>
    <row r="126" spans="1:34" ht="4.5" customHeight="1" x14ac:dyDescent="0.2">
      <c r="B126" s="27"/>
      <c r="C126" s="2"/>
      <c r="D126" s="2"/>
      <c r="E126" s="2"/>
      <c r="F126" s="2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2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26"/>
    </row>
    <row r="127" spans="1:34" ht="22.5" customHeight="1" x14ac:dyDescent="0.2">
      <c r="A127" s="98"/>
      <c r="B127" s="25"/>
      <c r="C127" s="548" t="s">
        <v>119</v>
      </c>
      <c r="D127" s="549"/>
      <c r="E127" s="549"/>
      <c r="F127" s="549"/>
      <c r="G127" s="549"/>
      <c r="H127" s="549"/>
      <c r="I127" s="549"/>
      <c r="J127" s="549"/>
      <c r="K127" s="549"/>
      <c r="L127" s="549"/>
      <c r="M127" s="549"/>
      <c r="N127" s="549"/>
      <c r="O127" s="549"/>
      <c r="P127" s="549"/>
      <c r="Q127" s="549"/>
      <c r="R127" s="549"/>
      <c r="S127" s="549"/>
      <c r="T127" s="549"/>
      <c r="U127" s="549"/>
      <c r="V127" s="549"/>
      <c r="W127" s="549"/>
      <c r="X127" s="549"/>
      <c r="Y127" s="549"/>
      <c r="Z127" s="549"/>
      <c r="AA127" s="549"/>
      <c r="AB127" s="549"/>
      <c r="AC127" s="549"/>
      <c r="AD127" s="549"/>
      <c r="AE127" s="549"/>
      <c r="AF127" s="549"/>
      <c r="AG127" s="549"/>
      <c r="AH127" s="26"/>
    </row>
    <row r="128" spans="1:34" ht="3" customHeight="1" x14ac:dyDescent="0.2">
      <c r="A128" s="98"/>
      <c r="B128" s="25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26"/>
    </row>
    <row r="129" spans="1:36" ht="12" customHeight="1" x14ac:dyDescent="0.2">
      <c r="A129" s="98"/>
      <c r="B129" s="25"/>
      <c r="C129" s="565" t="s">
        <v>121</v>
      </c>
      <c r="D129" s="565"/>
      <c r="E129" s="565"/>
      <c r="F129" s="565"/>
      <c r="G129" s="565"/>
      <c r="H129" s="565"/>
      <c r="I129" s="565"/>
      <c r="J129" s="565"/>
      <c r="K129" s="565"/>
      <c r="L129" s="565"/>
      <c r="M129" s="565"/>
      <c r="N129" s="565"/>
      <c r="O129" s="565"/>
      <c r="P129" s="565"/>
      <c r="Q129" s="565"/>
      <c r="R129" s="565"/>
      <c r="S129" s="565"/>
      <c r="T129" s="565"/>
      <c r="U129" s="565"/>
      <c r="V129" s="565"/>
      <c r="W129" s="565"/>
      <c r="X129" s="565"/>
      <c r="Y129" s="565"/>
      <c r="Z129" s="565"/>
      <c r="AA129" s="565"/>
      <c r="AB129" s="565"/>
      <c r="AC129" s="565"/>
      <c r="AD129" s="565"/>
      <c r="AE129" s="565"/>
      <c r="AF129" s="565"/>
      <c r="AG129" s="565"/>
      <c r="AH129" s="26"/>
    </row>
    <row r="130" spans="1:36" ht="12" customHeight="1" x14ac:dyDescent="0.2">
      <c r="A130" s="98"/>
      <c r="B130" s="25"/>
      <c r="C130" s="101"/>
      <c r="D130" s="545"/>
      <c r="E130" s="545"/>
      <c r="F130" s="545"/>
      <c r="G130" s="545"/>
      <c r="H130" s="545"/>
      <c r="I130" s="545"/>
      <c r="J130" s="545"/>
      <c r="K130" s="545"/>
      <c r="L130" s="545"/>
      <c r="M130" s="545"/>
      <c r="N130" s="545"/>
      <c r="O130" s="545"/>
      <c r="P130" s="545"/>
      <c r="Q130" s="545"/>
      <c r="R130" s="545"/>
      <c r="S130" s="545"/>
      <c r="T130" s="545"/>
      <c r="U130" s="545"/>
      <c r="V130" s="545"/>
      <c r="W130" s="545"/>
      <c r="X130" s="545"/>
      <c r="Y130" s="545"/>
      <c r="Z130" s="545"/>
      <c r="AA130" s="545"/>
      <c r="AB130" s="545"/>
      <c r="AC130" s="545"/>
      <c r="AD130" s="545"/>
      <c r="AE130" s="545"/>
      <c r="AF130" s="545"/>
      <c r="AG130" s="101"/>
      <c r="AH130" s="26"/>
    </row>
    <row r="131" spans="1:36" ht="15" customHeight="1" x14ac:dyDescent="0.15">
      <c r="A131" s="98"/>
      <c r="B131" s="25"/>
      <c r="C131" s="566" t="s">
        <v>122</v>
      </c>
      <c r="D131" s="567"/>
      <c r="E131" s="567"/>
      <c r="F131" s="567"/>
      <c r="G131" s="567"/>
      <c r="H131" s="567"/>
      <c r="I131" s="567"/>
      <c r="J131" s="567"/>
      <c r="K131" s="567"/>
      <c r="L131" s="567"/>
      <c r="M131" s="567"/>
      <c r="N131" s="567"/>
      <c r="O131" s="567"/>
      <c r="P131" s="568"/>
      <c r="Q131" s="237" t="s">
        <v>81</v>
      </c>
      <c r="R131" s="238"/>
      <c r="S131" s="238"/>
      <c r="T131" s="238"/>
      <c r="U131" s="238"/>
      <c r="V131" s="238"/>
      <c r="W131" s="238"/>
      <c r="X131" s="238"/>
      <c r="Y131" s="239"/>
      <c r="Z131" s="562" t="s">
        <v>116</v>
      </c>
      <c r="AA131" s="563"/>
      <c r="AB131" s="563"/>
      <c r="AC131" s="563"/>
      <c r="AD131" s="563"/>
      <c r="AE131" s="563"/>
      <c r="AF131" s="563"/>
      <c r="AG131" s="564"/>
      <c r="AH131" s="26"/>
    </row>
    <row r="132" spans="1:36" ht="15" customHeight="1" x14ac:dyDescent="0.2">
      <c r="A132" s="98"/>
      <c r="B132" s="25"/>
      <c r="C132" s="294" t="s">
        <v>168</v>
      </c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6"/>
      <c r="Q132" s="546" t="s">
        <v>161</v>
      </c>
      <c r="R132" s="547"/>
      <c r="S132" s="245"/>
      <c r="T132" s="245"/>
      <c r="U132" s="245"/>
      <c r="V132" s="245"/>
      <c r="W132" s="245"/>
      <c r="X132" s="245"/>
      <c r="Y132" s="246"/>
      <c r="Z132" s="546" t="s">
        <v>161</v>
      </c>
      <c r="AA132" s="547"/>
      <c r="AB132" s="245"/>
      <c r="AC132" s="245"/>
      <c r="AD132" s="245"/>
      <c r="AE132" s="245"/>
      <c r="AF132" s="245"/>
      <c r="AG132" s="246"/>
      <c r="AH132" s="26"/>
    </row>
    <row r="133" spans="1:36" ht="15" customHeight="1" x14ac:dyDescent="0.2">
      <c r="A133" s="98"/>
      <c r="B133" s="25"/>
      <c r="C133" s="294" t="s">
        <v>162</v>
      </c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6"/>
      <c r="Q133" s="298" t="s">
        <v>120</v>
      </c>
      <c r="R133" s="299"/>
      <c r="S133" s="299"/>
      <c r="T133" s="299"/>
      <c r="U133" s="299"/>
      <c r="V133" s="299"/>
      <c r="W133" s="299"/>
      <c r="X133" s="299"/>
      <c r="Y133" s="300"/>
      <c r="Z133" s="244" t="s">
        <v>120</v>
      </c>
      <c r="AA133" s="245"/>
      <c r="AB133" s="245"/>
      <c r="AC133" s="245"/>
      <c r="AD133" s="245"/>
      <c r="AE133" s="245"/>
      <c r="AF133" s="245"/>
      <c r="AG133" s="246"/>
      <c r="AH133" s="26"/>
    </row>
    <row r="134" spans="1:36" ht="15" customHeight="1" x14ac:dyDescent="0.2">
      <c r="A134" s="98"/>
      <c r="B134" s="25"/>
      <c r="C134" s="294" t="s">
        <v>163</v>
      </c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6"/>
      <c r="Q134" s="298" t="s">
        <v>120</v>
      </c>
      <c r="R134" s="299"/>
      <c r="S134" s="299"/>
      <c r="T134" s="299"/>
      <c r="U134" s="299"/>
      <c r="V134" s="299"/>
      <c r="W134" s="299"/>
      <c r="X134" s="299"/>
      <c r="Y134" s="300"/>
      <c r="Z134" s="244" t="s">
        <v>120</v>
      </c>
      <c r="AA134" s="245"/>
      <c r="AB134" s="245"/>
      <c r="AC134" s="245"/>
      <c r="AD134" s="245"/>
      <c r="AE134" s="245"/>
      <c r="AF134" s="245"/>
      <c r="AG134" s="246"/>
      <c r="AH134" s="26"/>
    </row>
    <row r="135" spans="1:36" ht="15" customHeight="1" x14ac:dyDescent="0.2">
      <c r="A135" s="98"/>
      <c r="B135" s="25"/>
      <c r="C135" s="294" t="s">
        <v>164</v>
      </c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6"/>
      <c r="Q135" s="298" t="s">
        <v>120</v>
      </c>
      <c r="R135" s="299"/>
      <c r="S135" s="299"/>
      <c r="T135" s="299"/>
      <c r="U135" s="299"/>
      <c r="V135" s="299"/>
      <c r="W135" s="299"/>
      <c r="X135" s="299"/>
      <c r="Y135" s="300"/>
      <c r="Z135" s="244" t="s">
        <v>120</v>
      </c>
      <c r="AA135" s="245"/>
      <c r="AB135" s="245"/>
      <c r="AC135" s="245"/>
      <c r="AD135" s="245"/>
      <c r="AE135" s="245"/>
      <c r="AF135" s="245"/>
      <c r="AG135" s="246"/>
      <c r="AH135" s="26"/>
    </row>
    <row r="136" spans="1:36" customFormat="1" ht="6" customHeight="1" x14ac:dyDescent="0.2">
      <c r="A136" s="98"/>
      <c r="B136" s="122"/>
      <c r="AH136" s="123"/>
      <c r="AI136" s="49"/>
      <c r="AJ136" s="49"/>
    </row>
    <row r="137" spans="1:36" ht="15" customHeight="1" x14ac:dyDescent="0.2">
      <c r="A137" s="98"/>
      <c r="B137" s="25"/>
      <c r="C137" s="318" t="s">
        <v>341</v>
      </c>
      <c r="D137" s="319"/>
      <c r="E137" s="319"/>
      <c r="F137" s="319"/>
      <c r="G137" s="319"/>
      <c r="H137" s="319"/>
      <c r="I137" s="319"/>
      <c r="J137" s="319"/>
      <c r="K137" s="319"/>
      <c r="L137" s="320"/>
      <c r="M137" s="240" t="s">
        <v>123</v>
      </c>
      <c r="N137" s="240"/>
      <c r="O137" s="240"/>
      <c r="P137" s="240"/>
      <c r="Q137" s="244"/>
      <c r="R137" s="245"/>
      <c r="S137" s="245"/>
      <c r="T137" s="245"/>
      <c r="U137" s="245"/>
      <c r="V137" s="245"/>
      <c r="W137" s="245"/>
      <c r="X137" s="245"/>
      <c r="Y137" s="246"/>
      <c r="Z137" s="244"/>
      <c r="AA137" s="245"/>
      <c r="AB137" s="245"/>
      <c r="AC137" s="245"/>
      <c r="AD137" s="245"/>
      <c r="AE137" s="245"/>
      <c r="AF137" s="245"/>
      <c r="AG137" s="246"/>
      <c r="AH137" s="26"/>
    </row>
    <row r="138" spans="1:36" ht="15" customHeight="1" x14ac:dyDescent="0.2">
      <c r="A138" s="98"/>
      <c r="B138" s="25"/>
      <c r="C138" s="321"/>
      <c r="D138" s="322"/>
      <c r="E138" s="322"/>
      <c r="F138" s="322"/>
      <c r="G138" s="322"/>
      <c r="H138" s="322"/>
      <c r="I138" s="322"/>
      <c r="J138" s="322"/>
      <c r="K138" s="322"/>
      <c r="L138" s="323"/>
      <c r="M138" s="240" t="s">
        <v>58</v>
      </c>
      <c r="N138" s="240"/>
      <c r="O138" s="240"/>
      <c r="P138" s="240"/>
      <c r="Q138" s="244"/>
      <c r="R138" s="245"/>
      <c r="S138" s="245"/>
      <c r="T138" s="245"/>
      <c r="U138" s="245"/>
      <c r="V138" s="245"/>
      <c r="W138" s="245"/>
      <c r="X138" s="245"/>
      <c r="Y138" s="246"/>
      <c r="Z138" s="244"/>
      <c r="AA138" s="245"/>
      <c r="AB138" s="245"/>
      <c r="AC138" s="245"/>
      <c r="AD138" s="245"/>
      <c r="AE138" s="245"/>
      <c r="AF138" s="245"/>
      <c r="AG138" s="246"/>
      <c r="AH138" s="26"/>
    </row>
    <row r="139" spans="1:36" ht="15" customHeight="1" x14ac:dyDescent="0.2">
      <c r="A139" s="98"/>
      <c r="B139" s="25"/>
      <c r="C139" s="324"/>
      <c r="D139" s="325"/>
      <c r="E139" s="325"/>
      <c r="F139" s="325"/>
      <c r="G139" s="325"/>
      <c r="H139" s="325"/>
      <c r="I139" s="325"/>
      <c r="J139" s="325"/>
      <c r="K139" s="325"/>
      <c r="L139" s="326"/>
      <c r="M139" s="240" t="s">
        <v>59</v>
      </c>
      <c r="N139" s="240"/>
      <c r="O139" s="240"/>
      <c r="P139" s="240"/>
      <c r="Q139" s="244"/>
      <c r="R139" s="245"/>
      <c r="S139" s="245"/>
      <c r="T139" s="245"/>
      <c r="U139" s="245"/>
      <c r="V139" s="245"/>
      <c r="W139" s="245"/>
      <c r="X139" s="245"/>
      <c r="Y139" s="246"/>
      <c r="Z139" s="244"/>
      <c r="AA139" s="245"/>
      <c r="AB139" s="245"/>
      <c r="AC139" s="245"/>
      <c r="AD139" s="245"/>
      <c r="AE139" s="245"/>
      <c r="AF139" s="245"/>
      <c r="AG139" s="246"/>
      <c r="AH139" s="26"/>
    </row>
    <row r="140" spans="1:36" customFormat="1" ht="6" customHeight="1" x14ac:dyDescent="0.2">
      <c r="A140" s="98"/>
      <c r="B140" s="122"/>
      <c r="M140" s="124"/>
      <c r="N140" s="124"/>
      <c r="O140" s="124"/>
      <c r="P140" s="124"/>
      <c r="AH140" s="123"/>
      <c r="AI140" s="49"/>
      <c r="AJ140" s="49"/>
    </row>
    <row r="141" spans="1:36" ht="15" customHeight="1" x14ac:dyDescent="0.2">
      <c r="A141" s="98"/>
      <c r="B141" s="25"/>
      <c r="C141" s="279" t="s">
        <v>197</v>
      </c>
      <c r="D141" s="280"/>
      <c r="E141" s="280"/>
      <c r="F141" s="280"/>
      <c r="G141" s="280"/>
      <c r="H141" s="280"/>
      <c r="I141" s="280"/>
      <c r="J141" s="280"/>
      <c r="K141" s="280"/>
      <c r="L141" s="281"/>
      <c r="M141" s="240" t="s">
        <v>123</v>
      </c>
      <c r="N141" s="240"/>
      <c r="O141" s="240"/>
      <c r="P141" s="240"/>
      <c r="Q141" s="244"/>
      <c r="R141" s="245"/>
      <c r="S141" s="245"/>
      <c r="T141" s="245"/>
      <c r="U141" s="245"/>
      <c r="V141" s="245"/>
      <c r="W141" s="245"/>
      <c r="X141" s="245"/>
      <c r="Y141" s="246"/>
      <c r="Z141" s="244"/>
      <c r="AA141" s="245"/>
      <c r="AB141" s="245"/>
      <c r="AC141" s="245"/>
      <c r="AD141" s="245"/>
      <c r="AE141" s="245"/>
      <c r="AF141" s="245"/>
      <c r="AG141" s="246"/>
      <c r="AH141" s="26"/>
    </row>
    <row r="142" spans="1:36" ht="15" customHeight="1" x14ac:dyDescent="0.2">
      <c r="A142" s="98"/>
      <c r="B142" s="25"/>
      <c r="C142" s="282"/>
      <c r="D142" s="283"/>
      <c r="E142" s="283"/>
      <c r="F142" s="283"/>
      <c r="G142" s="283"/>
      <c r="H142" s="283"/>
      <c r="I142" s="283"/>
      <c r="J142" s="283"/>
      <c r="K142" s="283"/>
      <c r="L142" s="284"/>
      <c r="M142" s="240" t="s">
        <v>58</v>
      </c>
      <c r="N142" s="240"/>
      <c r="O142" s="240"/>
      <c r="P142" s="240"/>
      <c r="Q142" s="244"/>
      <c r="R142" s="245"/>
      <c r="S142" s="245"/>
      <c r="T142" s="245"/>
      <c r="U142" s="245"/>
      <c r="V142" s="245"/>
      <c r="W142" s="245"/>
      <c r="X142" s="245"/>
      <c r="Y142" s="246"/>
      <c r="Z142" s="244"/>
      <c r="AA142" s="245"/>
      <c r="AB142" s="245"/>
      <c r="AC142" s="245"/>
      <c r="AD142" s="245"/>
      <c r="AE142" s="245"/>
      <c r="AF142" s="245"/>
      <c r="AG142" s="246"/>
      <c r="AH142" s="26"/>
    </row>
    <row r="143" spans="1:36" ht="15" customHeight="1" x14ac:dyDescent="0.2">
      <c r="A143" s="98"/>
      <c r="B143" s="25"/>
      <c r="C143" s="285"/>
      <c r="D143" s="286"/>
      <c r="E143" s="286"/>
      <c r="F143" s="286"/>
      <c r="G143" s="286"/>
      <c r="H143" s="286"/>
      <c r="I143" s="286"/>
      <c r="J143" s="286"/>
      <c r="K143" s="286"/>
      <c r="L143" s="287"/>
      <c r="M143" s="240" t="s">
        <v>59</v>
      </c>
      <c r="N143" s="240"/>
      <c r="O143" s="240"/>
      <c r="P143" s="240"/>
      <c r="Q143" s="244"/>
      <c r="R143" s="245"/>
      <c r="S143" s="245"/>
      <c r="T143" s="245"/>
      <c r="U143" s="245"/>
      <c r="V143" s="245"/>
      <c r="W143" s="245"/>
      <c r="X143" s="245"/>
      <c r="Y143" s="246"/>
      <c r="Z143" s="244"/>
      <c r="AA143" s="245"/>
      <c r="AB143" s="245"/>
      <c r="AC143" s="245"/>
      <c r="AD143" s="245"/>
      <c r="AE143" s="245"/>
      <c r="AF143" s="245"/>
      <c r="AG143" s="246"/>
      <c r="AH143" s="26"/>
    </row>
    <row r="144" spans="1:36" ht="15" customHeight="1" x14ac:dyDescent="0.2">
      <c r="A144" s="98"/>
      <c r="B144" s="25"/>
      <c r="C144" s="258" t="s">
        <v>124</v>
      </c>
      <c r="D144" s="258"/>
      <c r="E144" s="258"/>
      <c r="F144" s="258"/>
      <c r="G144" s="258"/>
      <c r="H144" s="258"/>
      <c r="I144" s="258"/>
      <c r="J144" s="258"/>
      <c r="K144" s="258"/>
      <c r="L144" s="258"/>
      <c r="M144" s="240" t="s">
        <v>123</v>
      </c>
      <c r="N144" s="240"/>
      <c r="O144" s="240"/>
      <c r="P144" s="240"/>
      <c r="Q144" s="244"/>
      <c r="R144" s="245"/>
      <c r="S144" s="245"/>
      <c r="T144" s="245"/>
      <c r="U144" s="245"/>
      <c r="V144" s="245"/>
      <c r="W144" s="245"/>
      <c r="X144" s="245"/>
      <c r="Y144" s="246"/>
      <c r="Z144" s="244"/>
      <c r="AA144" s="245"/>
      <c r="AB144" s="245"/>
      <c r="AC144" s="245"/>
      <c r="AD144" s="245"/>
      <c r="AE144" s="245"/>
      <c r="AF144" s="245"/>
      <c r="AG144" s="246"/>
      <c r="AH144" s="26"/>
    </row>
    <row r="145" spans="1:36" customFormat="1" ht="6" customHeight="1" x14ac:dyDescent="0.2">
      <c r="A145" s="98"/>
      <c r="B145" s="122"/>
      <c r="AH145" s="123"/>
      <c r="AI145" s="49"/>
      <c r="AJ145" s="49"/>
    </row>
    <row r="146" spans="1:36" ht="15" customHeight="1" x14ac:dyDescent="0.2">
      <c r="A146" s="98"/>
      <c r="B146" s="25"/>
      <c r="C146" s="256" t="s">
        <v>125</v>
      </c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  <c r="AB146" s="257"/>
      <c r="AC146" s="257"/>
      <c r="AD146" s="257"/>
      <c r="AE146" s="257"/>
      <c r="AF146" s="257"/>
      <c r="AG146" s="257"/>
      <c r="AH146" s="26"/>
    </row>
    <row r="147" spans="1:36" customFormat="1" ht="6" customHeight="1" x14ac:dyDescent="0.2">
      <c r="A147" s="98"/>
      <c r="B147" s="122"/>
      <c r="AH147" s="123"/>
      <c r="AI147" s="49"/>
      <c r="AJ147" s="49"/>
    </row>
    <row r="148" spans="1:36" ht="15" customHeight="1" x14ac:dyDescent="0.2">
      <c r="A148" s="98"/>
      <c r="B148" s="25"/>
      <c r="C148" s="253" t="s">
        <v>126</v>
      </c>
      <c r="D148" s="254"/>
      <c r="E148" s="255"/>
      <c r="F148" s="253" t="s">
        <v>81</v>
      </c>
      <c r="G148" s="254"/>
      <c r="H148" s="254"/>
      <c r="I148" s="254"/>
      <c r="J148" s="254"/>
      <c r="K148" s="255"/>
      <c r="L148" s="253" t="s">
        <v>116</v>
      </c>
      <c r="M148" s="254"/>
      <c r="N148" s="254"/>
      <c r="O148" s="254"/>
      <c r="P148" s="255"/>
      <c r="Q148" s="253" t="s">
        <v>127</v>
      </c>
      <c r="R148" s="254"/>
      <c r="S148" s="254"/>
      <c r="T148" s="254"/>
      <c r="U148" s="255"/>
      <c r="V148" s="253" t="s">
        <v>81</v>
      </c>
      <c r="W148" s="254"/>
      <c r="X148" s="254"/>
      <c r="Y148" s="254"/>
      <c r="Z148" s="254"/>
      <c r="AA148" s="255"/>
      <c r="AB148" s="253" t="s">
        <v>116</v>
      </c>
      <c r="AC148" s="254"/>
      <c r="AD148" s="254"/>
      <c r="AE148" s="254"/>
      <c r="AF148" s="254"/>
      <c r="AG148" s="255"/>
      <c r="AH148" s="26"/>
    </row>
    <row r="149" spans="1:36" ht="15" customHeight="1" x14ac:dyDescent="0.2">
      <c r="B149" s="25"/>
      <c r="C149" s="229" t="s">
        <v>128</v>
      </c>
      <c r="D149" s="230"/>
      <c r="E149" s="231"/>
      <c r="F149" s="244"/>
      <c r="G149" s="245"/>
      <c r="H149" s="245"/>
      <c r="I149" s="245"/>
      <c r="J149" s="245"/>
      <c r="K149" s="246"/>
      <c r="L149" s="244"/>
      <c r="M149" s="245"/>
      <c r="N149" s="245"/>
      <c r="O149" s="245"/>
      <c r="P149" s="245"/>
      <c r="Q149" s="229" t="s">
        <v>128</v>
      </c>
      <c r="R149" s="230"/>
      <c r="S149" s="230"/>
      <c r="T149" s="230"/>
      <c r="U149" s="231"/>
      <c r="V149" s="244"/>
      <c r="W149" s="245"/>
      <c r="X149" s="245"/>
      <c r="Y149" s="245"/>
      <c r="Z149" s="245"/>
      <c r="AA149" s="246"/>
      <c r="AB149" s="244"/>
      <c r="AC149" s="245"/>
      <c r="AD149" s="245"/>
      <c r="AE149" s="245"/>
      <c r="AF149" s="245"/>
      <c r="AG149" s="246"/>
      <c r="AH149" s="26"/>
    </row>
    <row r="150" spans="1:36" ht="15" customHeight="1" x14ac:dyDescent="0.2">
      <c r="B150" s="25"/>
      <c r="C150" s="229" t="s">
        <v>123</v>
      </c>
      <c r="D150" s="230"/>
      <c r="E150" s="231"/>
      <c r="F150" s="244"/>
      <c r="G150" s="245"/>
      <c r="H150" s="245"/>
      <c r="I150" s="245"/>
      <c r="J150" s="245"/>
      <c r="K150" s="246"/>
      <c r="L150" s="244"/>
      <c r="M150" s="245"/>
      <c r="N150" s="245"/>
      <c r="O150" s="245"/>
      <c r="P150" s="246"/>
      <c r="Q150" s="229" t="s">
        <v>123</v>
      </c>
      <c r="R150" s="230"/>
      <c r="S150" s="230"/>
      <c r="T150" s="230"/>
      <c r="U150" s="231"/>
      <c r="V150" s="244"/>
      <c r="W150" s="245"/>
      <c r="X150" s="245"/>
      <c r="Y150" s="245"/>
      <c r="Z150" s="245"/>
      <c r="AA150" s="246"/>
      <c r="AB150" s="244"/>
      <c r="AC150" s="245"/>
      <c r="AD150" s="245"/>
      <c r="AE150" s="245"/>
      <c r="AF150" s="245"/>
      <c r="AG150" s="246"/>
      <c r="AH150" s="26"/>
    </row>
    <row r="151" spans="1:36" ht="15" customHeight="1" x14ac:dyDescent="0.2">
      <c r="B151" s="25"/>
      <c r="C151" s="229" t="s">
        <v>58</v>
      </c>
      <c r="D151" s="230"/>
      <c r="E151" s="231"/>
      <c r="F151" s="244"/>
      <c r="G151" s="245"/>
      <c r="H151" s="245"/>
      <c r="I151" s="245"/>
      <c r="J151" s="245"/>
      <c r="K151" s="246"/>
      <c r="L151" s="244"/>
      <c r="M151" s="245"/>
      <c r="N151" s="245"/>
      <c r="O151" s="245"/>
      <c r="P151" s="246"/>
      <c r="Q151" s="229" t="s">
        <v>129</v>
      </c>
      <c r="R151" s="230"/>
      <c r="S151" s="230"/>
      <c r="T151" s="230"/>
      <c r="U151" s="231"/>
      <c r="V151" s="244"/>
      <c r="W151" s="245"/>
      <c r="X151" s="245"/>
      <c r="Y151" s="245"/>
      <c r="Z151" s="245"/>
      <c r="AA151" s="246"/>
      <c r="AB151" s="244"/>
      <c r="AC151" s="245"/>
      <c r="AD151" s="245"/>
      <c r="AE151" s="245"/>
      <c r="AF151" s="245"/>
      <c r="AG151" s="246"/>
      <c r="AH151" s="26"/>
    </row>
    <row r="152" spans="1:36" ht="15" customHeight="1" x14ac:dyDescent="0.2">
      <c r="B152" s="25"/>
      <c r="C152" s="229" t="s">
        <v>130</v>
      </c>
      <c r="D152" s="230"/>
      <c r="E152" s="231"/>
      <c r="F152" s="244"/>
      <c r="G152" s="245"/>
      <c r="H152" s="245"/>
      <c r="I152" s="245"/>
      <c r="J152" s="245"/>
      <c r="K152" s="246"/>
      <c r="L152" s="244"/>
      <c r="M152" s="245"/>
      <c r="N152" s="245"/>
      <c r="O152" s="245"/>
      <c r="P152" s="246"/>
      <c r="Q152" s="232"/>
      <c r="R152" s="233"/>
      <c r="S152" s="233"/>
      <c r="T152" s="233"/>
      <c r="U152" s="234"/>
      <c r="V152" s="244"/>
      <c r="W152" s="245"/>
      <c r="X152" s="245"/>
      <c r="Y152" s="245"/>
      <c r="Z152" s="245"/>
      <c r="AA152" s="246"/>
      <c r="AB152" s="244"/>
      <c r="AC152" s="245"/>
      <c r="AD152" s="245"/>
      <c r="AE152" s="245"/>
      <c r="AF152" s="245"/>
      <c r="AG152" s="246"/>
      <c r="AH152" s="26"/>
    </row>
    <row r="153" spans="1:36" customFormat="1" ht="6" customHeight="1" x14ac:dyDescent="0.2">
      <c r="A153" s="98"/>
      <c r="B153" s="122"/>
      <c r="AH153" s="123"/>
      <c r="AI153" s="49"/>
      <c r="AJ153" s="49"/>
    </row>
    <row r="154" spans="1:36" ht="15" customHeight="1" x14ac:dyDescent="0.2">
      <c r="A154" s="98"/>
      <c r="B154" s="25"/>
      <c r="C154" s="247" t="s">
        <v>131</v>
      </c>
      <c r="D154" s="248"/>
      <c r="E154" s="248"/>
      <c r="F154" s="248"/>
      <c r="G154" s="248"/>
      <c r="H154" s="248"/>
      <c r="I154" s="248"/>
      <c r="J154" s="248"/>
      <c r="K154" s="248"/>
      <c r="L154" s="249"/>
      <c r="M154" s="229" t="s">
        <v>133</v>
      </c>
      <c r="N154" s="230"/>
      <c r="O154" s="230"/>
      <c r="P154" s="231"/>
      <c r="Q154" s="229" t="s">
        <v>128</v>
      </c>
      <c r="R154" s="230"/>
      <c r="S154" s="230"/>
      <c r="T154" s="230"/>
      <c r="U154" s="231"/>
      <c r="V154" s="244"/>
      <c r="W154" s="245"/>
      <c r="X154" s="246"/>
      <c r="Y154" s="229" t="s">
        <v>138</v>
      </c>
      <c r="Z154" s="230"/>
      <c r="AA154" s="230"/>
      <c r="AB154" s="231"/>
      <c r="AC154" s="244"/>
      <c r="AD154" s="245"/>
      <c r="AE154" s="245"/>
      <c r="AF154" s="245"/>
      <c r="AG154" s="246"/>
      <c r="AH154" s="26"/>
    </row>
    <row r="155" spans="1:36" ht="15" customHeight="1" x14ac:dyDescent="0.2">
      <c r="A155" s="98"/>
      <c r="B155" s="25"/>
      <c r="C155" s="250"/>
      <c r="D155" s="251"/>
      <c r="E155" s="251"/>
      <c r="F155" s="251"/>
      <c r="G155" s="251"/>
      <c r="H155" s="251"/>
      <c r="I155" s="251"/>
      <c r="J155" s="251"/>
      <c r="K155" s="251"/>
      <c r="L155" s="252"/>
      <c r="M155" s="229" t="s">
        <v>132</v>
      </c>
      <c r="N155" s="230"/>
      <c r="O155" s="230"/>
      <c r="P155" s="231"/>
      <c r="Q155" s="229" t="s">
        <v>134</v>
      </c>
      <c r="R155" s="230"/>
      <c r="S155" s="230"/>
      <c r="T155" s="230"/>
      <c r="U155" s="231"/>
      <c r="V155" s="244"/>
      <c r="W155" s="245"/>
      <c r="X155" s="246"/>
      <c r="Y155" s="241" t="s">
        <v>135</v>
      </c>
      <c r="Z155" s="242"/>
      <c r="AA155" s="242"/>
      <c r="AB155" s="242"/>
      <c r="AC155" s="242"/>
      <c r="AD155" s="242"/>
      <c r="AE155" s="242"/>
      <c r="AF155" s="242"/>
      <c r="AG155" s="243"/>
      <c r="AH155" s="26"/>
    </row>
    <row r="156" spans="1:36" customFormat="1" ht="6" customHeight="1" x14ac:dyDescent="0.2">
      <c r="A156" s="98"/>
      <c r="B156" s="122"/>
      <c r="M156" s="124"/>
      <c r="N156" s="124"/>
      <c r="O156" s="124"/>
      <c r="P156" s="124"/>
      <c r="AH156" s="123"/>
      <c r="AI156" s="49"/>
      <c r="AJ156" s="49"/>
    </row>
    <row r="157" spans="1:36" ht="15" customHeight="1" x14ac:dyDescent="0.2">
      <c r="A157" s="98"/>
      <c r="B157" s="25"/>
      <c r="C157" s="237" t="s">
        <v>136</v>
      </c>
      <c r="D157" s="238"/>
      <c r="E157" s="238"/>
      <c r="F157" s="238"/>
      <c r="G157" s="238"/>
      <c r="H157" s="238"/>
      <c r="I157" s="238"/>
      <c r="J157" s="238"/>
      <c r="K157" s="238"/>
      <c r="L157" s="239"/>
      <c r="M157" s="240" t="s">
        <v>123</v>
      </c>
      <c r="N157" s="240"/>
      <c r="O157" s="240"/>
      <c r="P157" s="240"/>
      <c r="Q157" s="244"/>
      <c r="R157" s="245"/>
      <c r="S157" s="245"/>
      <c r="T157" s="245"/>
      <c r="U157" s="245"/>
      <c r="V157" s="245"/>
      <c r="W157" s="245"/>
      <c r="X157" s="246"/>
      <c r="Y157" s="229" t="s">
        <v>192</v>
      </c>
      <c r="Z157" s="230"/>
      <c r="AA157" s="230"/>
      <c r="AB157" s="231"/>
      <c r="AC157" s="244"/>
      <c r="AD157" s="245"/>
      <c r="AE157" s="245"/>
      <c r="AF157" s="245"/>
      <c r="AG157" s="246"/>
      <c r="AH157" s="26"/>
    </row>
    <row r="158" spans="1:36" customFormat="1" ht="6" customHeight="1" x14ac:dyDescent="0.2">
      <c r="A158" s="98"/>
      <c r="B158" s="122"/>
      <c r="AH158" s="123"/>
      <c r="AI158" s="49"/>
      <c r="AJ158" s="49"/>
    </row>
    <row r="159" spans="1:36" ht="15" customHeight="1" x14ac:dyDescent="0.2">
      <c r="A159" s="98"/>
      <c r="B159" s="25"/>
      <c r="C159" s="235" t="s">
        <v>137</v>
      </c>
      <c r="D159" s="236"/>
      <c r="E159" s="236"/>
      <c r="F159" s="236"/>
      <c r="G159" s="236"/>
      <c r="H159" s="236"/>
      <c r="I159" s="236"/>
      <c r="J159" s="236"/>
      <c r="K159" s="236"/>
      <c r="L159" s="236"/>
      <c r="M159" s="236"/>
      <c r="N159" s="236"/>
      <c r="O159" s="236"/>
      <c r="P159" s="236"/>
      <c r="Q159" s="236"/>
      <c r="R159" s="236"/>
      <c r="S159" s="236"/>
      <c r="T159" s="236"/>
      <c r="U159" s="236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236"/>
      <c r="AF159" s="236"/>
      <c r="AG159" s="236"/>
      <c r="AH159" s="26"/>
    </row>
    <row r="160" spans="1:36" ht="15" customHeight="1" x14ac:dyDescent="0.2">
      <c r="B160" s="25"/>
      <c r="C160" s="232" t="s">
        <v>139</v>
      </c>
      <c r="D160" s="233"/>
      <c r="E160" s="233"/>
      <c r="F160" s="233"/>
      <c r="G160" s="234"/>
      <c r="H160" s="106"/>
      <c r="I160" s="232" t="s">
        <v>145</v>
      </c>
      <c r="J160" s="233"/>
      <c r="K160" s="233"/>
      <c r="L160" s="233"/>
      <c r="M160" s="233"/>
      <c r="N160" s="234"/>
      <c r="O160" s="232"/>
      <c r="P160" s="234"/>
      <c r="Q160" s="96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97"/>
      <c r="AH160" s="26"/>
    </row>
    <row r="161" spans="2:34" ht="15" customHeight="1" x14ac:dyDescent="0.2">
      <c r="B161" s="25"/>
      <c r="C161" s="232" t="s">
        <v>140</v>
      </c>
      <c r="D161" s="233"/>
      <c r="E161" s="233"/>
      <c r="F161" s="233"/>
      <c r="G161" s="234"/>
      <c r="H161" s="106"/>
      <c r="I161" s="232" t="s">
        <v>146</v>
      </c>
      <c r="J161" s="233"/>
      <c r="K161" s="233"/>
      <c r="L161" s="233"/>
      <c r="M161" s="233"/>
      <c r="N161" s="234"/>
      <c r="O161" s="232"/>
      <c r="P161" s="234"/>
      <c r="Q161" s="25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26"/>
      <c r="AH161" s="26"/>
    </row>
    <row r="162" spans="2:34" ht="15" customHeight="1" x14ac:dyDescent="0.2">
      <c r="B162" s="25"/>
      <c r="C162" s="232" t="s">
        <v>141</v>
      </c>
      <c r="D162" s="233"/>
      <c r="E162" s="233"/>
      <c r="F162" s="233"/>
      <c r="G162" s="234"/>
      <c r="H162" s="106"/>
      <c r="I162" s="232" t="s">
        <v>147</v>
      </c>
      <c r="J162" s="233"/>
      <c r="K162" s="233"/>
      <c r="L162" s="233"/>
      <c r="M162" s="233"/>
      <c r="N162" s="234"/>
      <c r="O162" s="232"/>
      <c r="P162" s="234"/>
      <c r="Q162" s="25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26"/>
      <c r="AH162" s="26"/>
    </row>
    <row r="163" spans="2:34" ht="15" customHeight="1" x14ac:dyDescent="0.2">
      <c r="B163" s="25"/>
      <c r="C163" s="232" t="s">
        <v>142</v>
      </c>
      <c r="D163" s="233"/>
      <c r="E163" s="233"/>
      <c r="F163" s="233"/>
      <c r="G163" s="234"/>
      <c r="H163" s="106"/>
      <c r="I163" s="232" t="s">
        <v>148</v>
      </c>
      <c r="J163" s="233"/>
      <c r="K163" s="233"/>
      <c r="L163" s="233"/>
      <c r="M163" s="233"/>
      <c r="N163" s="234"/>
      <c r="O163" s="232"/>
      <c r="P163" s="234"/>
      <c r="Q163" s="25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26"/>
      <c r="AH163" s="26"/>
    </row>
    <row r="164" spans="2:34" ht="15" customHeight="1" x14ac:dyDescent="0.2">
      <c r="B164" s="25"/>
      <c r="C164" s="232" t="s">
        <v>143</v>
      </c>
      <c r="D164" s="233"/>
      <c r="E164" s="233"/>
      <c r="F164" s="233"/>
      <c r="G164" s="234"/>
      <c r="H164" s="106"/>
      <c r="I164" s="232" t="s">
        <v>149</v>
      </c>
      <c r="J164" s="233"/>
      <c r="K164" s="233"/>
      <c r="L164" s="233"/>
      <c r="M164" s="233"/>
      <c r="N164" s="234"/>
      <c r="O164" s="232"/>
      <c r="P164" s="234"/>
      <c r="Q164" s="25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26"/>
      <c r="AH164" s="26"/>
    </row>
    <row r="165" spans="2:34" ht="15" customHeight="1" x14ac:dyDescent="0.2">
      <c r="B165" s="25"/>
      <c r="C165" s="232" t="s">
        <v>144</v>
      </c>
      <c r="D165" s="233"/>
      <c r="E165" s="233"/>
      <c r="F165" s="233"/>
      <c r="G165" s="234"/>
      <c r="H165" s="106"/>
      <c r="I165" s="232"/>
      <c r="J165" s="233"/>
      <c r="K165" s="233"/>
      <c r="L165" s="233"/>
      <c r="M165" s="233"/>
      <c r="N165" s="234"/>
      <c r="O165" s="232"/>
      <c r="P165" s="234"/>
      <c r="Q165" s="25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26"/>
      <c r="AH165" s="26"/>
    </row>
    <row r="166" spans="2:34" ht="15" customHeight="1" x14ac:dyDescent="0.2">
      <c r="B166" s="25"/>
      <c r="C166" s="232"/>
      <c r="D166" s="233"/>
      <c r="E166" s="233"/>
      <c r="F166" s="233"/>
      <c r="G166" s="234"/>
      <c r="H166" s="106"/>
      <c r="I166" s="232" t="s">
        <v>188</v>
      </c>
      <c r="J166" s="233"/>
      <c r="K166" s="233"/>
      <c r="L166" s="233"/>
      <c r="M166" s="233"/>
      <c r="N166" s="234"/>
      <c r="O166" s="232"/>
      <c r="P166" s="234"/>
      <c r="Q166" s="87"/>
      <c r="R166" s="108" t="s">
        <v>167</v>
      </c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89"/>
      <c r="AH166" s="26"/>
    </row>
    <row r="167" spans="2:34" ht="15" customHeight="1" x14ac:dyDescent="0.2">
      <c r="B167" s="25"/>
      <c r="C167" s="107" t="s">
        <v>150</v>
      </c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97"/>
      <c r="Q167" s="96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97"/>
      <c r="AH167" s="26"/>
    </row>
    <row r="168" spans="2:34" ht="15" customHeight="1" x14ac:dyDescent="0.2">
      <c r="B168" s="25"/>
      <c r="C168" s="25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26"/>
      <c r="Q168" s="25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26"/>
      <c r="AH168" s="26"/>
    </row>
    <row r="169" spans="2:34" ht="15" customHeight="1" x14ac:dyDescent="0.2">
      <c r="B169" s="25"/>
      <c r="C169" s="25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26"/>
      <c r="Q169" s="25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26"/>
      <c r="AH169" s="26"/>
    </row>
    <row r="170" spans="2:34" ht="15" customHeight="1" x14ac:dyDescent="0.2">
      <c r="B170" s="25"/>
      <c r="C170" s="25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26"/>
      <c r="Q170" s="25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26"/>
      <c r="AH170" s="26"/>
    </row>
    <row r="171" spans="2:34" ht="15" customHeight="1" x14ac:dyDescent="0.2">
      <c r="B171" s="25"/>
      <c r="C171" s="25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26"/>
      <c r="Q171" s="25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26"/>
      <c r="AH171" s="26"/>
    </row>
    <row r="172" spans="2:34" ht="15" customHeight="1" x14ac:dyDescent="0.2">
      <c r="B172" s="25"/>
      <c r="C172" s="25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26"/>
      <c r="Q172" s="25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26"/>
      <c r="AH172" s="26"/>
    </row>
    <row r="173" spans="2:34" ht="15" customHeight="1" x14ac:dyDescent="0.2">
      <c r="B173" s="25"/>
      <c r="C173" s="25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26"/>
      <c r="Q173" s="25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26"/>
      <c r="AH173" s="26"/>
    </row>
    <row r="174" spans="2:34" ht="15" customHeight="1" x14ac:dyDescent="0.2">
      <c r="B174" s="25"/>
      <c r="C174" s="87"/>
      <c r="D174" s="105"/>
      <c r="E174" s="105"/>
      <c r="F174" s="105"/>
      <c r="G174" s="108"/>
      <c r="H174" s="105"/>
      <c r="I174" s="105"/>
      <c r="J174" s="105"/>
      <c r="K174" s="105"/>
      <c r="L174" s="105"/>
      <c r="M174" s="105"/>
      <c r="N174" s="105"/>
      <c r="O174" s="105"/>
      <c r="P174" s="89"/>
      <c r="Q174" s="87"/>
      <c r="R174" s="108" t="s">
        <v>151</v>
      </c>
      <c r="S174" s="108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89"/>
      <c r="AH174" s="26"/>
    </row>
    <row r="175" spans="2:34" ht="15" customHeight="1" x14ac:dyDescent="0.2">
      <c r="B175" s="87"/>
      <c r="C175" s="105"/>
      <c r="D175" s="105"/>
      <c r="E175" s="105"/>
      <c r="F175" s="105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89"/>
    </row>
    <row r="176" spans="2:34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</sheetData>
  <sheetProtection algorithmName="SHA-512" hashValue="lhRgEiAyCO3pA/VV/aZl7aOlWt0kf7okRuGxjeC4o+A3qHK35YjTd8GprCpaPyo+nLZGwmT6x2fXlR0iO2BAzw==" saltValue="/ABbKZhtK7tX5aELcB/5jA==" spinCount="100000" sheet="1" objects="1" scenarios="1"/>
  <mergeCells count="252"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2" type="noConversion"/>
  <conditionalFormatting sqref="B8:O8 B9">
    <cfRule type="expression" dxfId="28" priority="21" stopIfTrue="1">
      <formula>Blanco=TRUE</formula>
    </cfRule>
  </conditionalFormatting>
  <conditionalFormatting sqref="C78:F82">
    <cfRule type="expression" dxfId="27" priority="28" stopIfTrue="1">
      <formula>Blanco=TRUE</formula>
    </cfRule>
  </conditionalFormatting>
  <conditionalFormatting sqref="C56:I56 C58:I58">
    <cfRule type="expression" dxfId="26" priority="35" stopIfTrue="1">
      <formula>Blanco=TRUE</formula>
    </cfRule>
    <cfRule type="cellIs" dxfId="25" priority="36" stopIfTrue="1" operator="equal">
      <formula xml:space="preserve"> ""</formula>
    </cfRule>
  </conditionalFormatting>
  <conditionalFormatting sqref="D36:P36 D45:K45">
    <cfRule type="expression" dxfId="24" priority="15" stopIfTrue="1">
      <formula>Blanco=TRUE</formula>
    </cfRule>
    <cfRule type="expression" dxfId="23" priority="16" stopIfTrue="1">
      <formula>$D36=""</formula>
    </cfRule>
  </conditionalFormatting>
  <conditionalFormatting sqref="G78 S69:AF70">
    <cfRule type="cellIs" dxfId="22" priority="23" stopIfTrue="1" operator="equal">
      <formula>""</formula>
    </cfRule>
  </conditionalFormatting>
  <conditionalFormatting sqref="G78">
    <cfRule type="expression" dxfId="21" priority="22" stopIfTrue="1">
      <formula>Blanco=TRUE</formula>
    </cfRule>
  </conditionalFormatting>
  <conditionalFormatting sqref="J58:P58">
    <cfRule type="expression" dxfId="20" priority="43" stopIfTrue="1">
      <formula>Grupo&lt;&gt;5</formula>
    </cfRule>
    <cfRule type="cellIs" dxfId="19" priority="44" stopIfTrue="1" operator="equal">
      <formula>""</formula>
    </cfRule>
    <cfRule type="expression" dxfId="18" priority="45" stopIfTrue="1">
      <formula>Blanco=TRUE</formula>
    </cfRule>
  </conditionalFormatting>
  <conditionalFormatting sqref="L45:V45 AF45 Q49:AC49 D51:H51">
    <cfRule type="expression" dxfId="17" priority="33" stopIfTrue="1">
      <formula>Blanco=TRUE</formula>
    </cfRule>
    <cfRule type="cellIs" dxfId="16" priority="34" stopIfTrue="1" operator="equal">
      <formula>""</formula>
    </cfRule>
  </conditionalFormatting>
  <conditionalFormatting sqref="O9">
    <cfRule type="expression" dxfId="15" priority="20" stopIfTrue="1">
      <formula>Blanco=TRUE</formula>
    </cfRule>
  </conditionalFormatting>
  <conditionalFormatting sqref="Q40 Y40:AC40 C60 E60 J62:P62">
    <cfRule type="cellIs" dxfId="14" priority="30" stopIfTrue="1" operator="equal">
      <formula xml:space="preserve"> ""</formula>
    </cfRule>
  </conditionalFormatting>
  <conditionalFormatting sqref="Q40 Y40:AG40 C60 E60 J62:P62">
    <cfRule type="expression" dxfId="13" priority="29" stopIfTrue="1">
      <formula>Blanco=TRUE</formula>
    </cfRule>
  </conditionalFormatting>
  <conditionalFormatting sqref="Q60">
    <cfRule type="expression" dxfId="12" priority="6" stopIfTrue="1">
      <formula>Grupo=1</formula>
    </cfRule>
    <cfRule type="cellIs" dxfId="11" priority="7" stopIfTrue="1" operator="equal">
      <formula>""</formula>
    </cfRule>
    <cfRule type="expression" dxfId="10" priority="8" stopIfTrue="1">
      <formula>Blanco=TRUE</formula>
    </cfRule>
  </conditionalFormatting>
  <conditionalFormatting sqref="Q57:Z58">
    <cfRule type="expression" dxfId="9" priority="4" stopIfTrue="1">
      <formula>Blanco=TRUE</formula>
    </cfRule>
    <cfRule type="expression" dxfId="8" priority="5" stopIfTrue="1">
      <formula>Campeonato=2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7" priority="18" stopIfTrue="1">
      <formula>Blanco=TRUE</formula>
    </cfRule>
  </conditionalFormatting>
  <conditionalFormatting sqref="W60:Z62">
    <cfRule type="expression" dxfId="6" priority="2" stopIfTrue="1">
      <formula>Blanco=TRUE</formula>
    </cfRule>
    <cfRule type="expression" priority="3" stopIfTrue="1">
      <formula>Campeonato=TRUE</formula>
    </cfRule>
  </conditionalFormatting>
  <conditionalFormatting sqref="AA25 AE25:AG30 AE119:AG124">
    <cfRule type="expression" dxfId="5" priority="19" stopIfTrue="1">
      <formula>$L$15="40 Rallye de Ourense"</formula>
    </cfRule>
  </conditionalFormatting>
  <conditionalFormatting sqref="AA58">
    <cfRule type="expression" dxfId="4" priority="9" stopIfTrue="1">
      <formula>Grupo&lt;&gt;12</formula>
    </cfRule>
    <cfRule type="cellIs" dxfId="3" priority="10" stopIfTrue="1" operator="equal">
      <formula>""</formula>
    </cfRule>
    <cfRule type="expression" dxfId="2" priority="11" stopIfTrue="1">
      <formula>Blanco=TRUE</formula>
    </cfRule>
  </conditionalFormatting>
  <conditionalFormatting sqref="AC60:AG61 AB61">
    <cfRule type="expression" dxfId="1" priority="1" stopIfTrue="1">
      <formula>Trofeo10=TRUE</formula>
    </cfRule>
  </conditionalFormatting>
  <conditionalFormatting sqref="AD40:AG40">
    <cfRule type="cellIs" dxfId="0" priority="32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55</xdr:row>
                    <xdr:rowOff>28575</xdr:rowOff>
                  </from>
                  <to>
                    <xdr:col>32</xdr:col>
                    <xdr:colOff>142875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9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1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6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7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8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0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3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59</xdr:row>
                    <xdr:rowOff>0</xdr:rowOff>
                  </from>
                  <to>
                    <xdr:col>27</xdr:col>
                    <xdr:colOff>104775</xdr:colOff>
                    <xdr:row>60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D1" workbookViewId="0">
      <selection activeCell="X3" sqref="X3"/>
    </sheetView>
  </sheetViews>
  <sheetFormatPr baseColWidth="10" defaultColWidth="31.42578125" defaultRowHeight="12.75" x14ac:dyDescent="0.2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7.85546875" bestFit="1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3.28515625" bestFit="1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38.7109375" customWidth="1"/>
  </cols>
  <sheetData>
    <row r="1" spans="1:23" ht="35.25" customHeight="1" x14ac:dyDescent="0.2">
      <c r="A1" s="623" t="s">
        <v>200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</row>
    <row r="2" spans="1:23" s="143" customFormat="1" ht="26.25" customHeight="1" x14ac:dyDescent="0.2">
      <c r="A2" s="140" t="s">
        <v>25</v>
      </c>
      <c r="B2" s="140" t="s">
        <v>201</v>
      </c>
      <c r="C2" s="140" t="s">
        <v>202</v>
      </c>
      <c r="D2" s="140" t="s">
        <v>81</v>
      </c>
      <c r="E2" s="140" t="s">
        <v>217</v>
      </c>
      <c r="F2" s="140" t="s">
        <v>203</v>
      </c>
      <c r="G2" s="140" t="s">
        <v>232</v>
      </c>
      <c r="H2" s="140" t="s">
        <v>204</v>
      </c>
      <c r="I2" s="140" t="s">
        <v>231</v>
      </c>
      <c r="J2" s="140" t="s">
        <v>199</v>
      </c>
      <c r="K2" s="140" t="s">
        <v>205</v>
      </c>
      <c r="L2" s="141" t="s">
        <v>206</v>
      </c>
      <c r="M2" s="140" t="s">
        <v>207</v>
      </c>
      <c r="N2" s="140" t="s">
        <v>208</v>
      </c>
      <c r="O2" s="140" t="s">
        <v>216</v>
      </c>
      <c r="P2" s="140" t="s">
        <v>209</v>
      </c>
      <c r="Q2" s="140" t="s">
        <v>210</v>
      </c>
      <c r="R2" s="140" t="s">
        <v>211</v>
      </c>
      <c r="S2" s="140" t="s">
        <v>212</v>
      </c>
      <c r="T2" s="140" t="s">
        <v>213</v>
      </c>
      <c r="U2" s="142" t="s">
        <v>214</v>
      </c>
      <c r="V2" s="149" t="s">
        <v>277</v>
      </c>
      <c r="W2" s="140" t="s">
        <v>215</v>
      </c>
    </row>
    <row r="3" spans="1:23" x14ac:dyDescent="0.2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'!D49:I49</f>
        <v>0</v>
      </c>
      <c r="H3" s="144">
        <f>' Boletín de Inscripción '!AD49</f>
        <v>0</v>
      </c>
      <c r="I3" t="str">
        <f>' Boletín de Inscripción '!AG49</f>
        <v/>
      </c>
      <c r="J3" t="b">
        <v>1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/>
      </c>
      <c r="R3" t="str">
        <f>' Boletín de Inscripción '!Q60</f>
        <v/>
      </c>
      <c r="S3" t="str">
        <f>' Boletín de Inscripción '!W60</f>
        <v/>
      </c>
      <c r="T3">
        <f>' Boletín de Inscripción '!AA58</f>
        <v>0</v>
      </c>
      <c r="U3">
        <f>' Boletín de Inscripción '!J62</f>
        <v>0</v>
      </c>
      <c r="V3" t="b">
        <v>1</v>
      </c>
    </row>
  </sheetData>
  <mergeCells count="1">
    <mergeCell ref="A1:W1"/>
  </mergeCells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S2"/>
  <sheetViews>
    <sheetView zoomScale="130" zoomScaleNormal="130" zoomScalePageLayoutView="130" workbookViewId="0">
      <selection activeCell="B3" sqref="B3"/>
    </sheetView>
  </sheetViews>
  <sheetFormatPr baseColWidth="10" defaultColWidth="11.42578125" defaultRowHeight="11.25" x14ac:dyDescent="0.2"/>
  <cols>
    <col min="1" max="1" width="11.7109375" style="59" bestFit="1" customWidth="1"/>
    <col min="2" max="2" width="10.42578125" style="59" bestFit="1" customWidth="1"/>
    <col min="3" max="3" width="10.7109375" style="59" bestFit="1" customWidth="1"/>
    <col min="4" max="4" width="15.28515625" style="59" bestFit="1" customWidth="1"/>
    <col min="5" max="5" width="19.85546875" style="59" bestFit="1" customWidth="1"/>
    <col min="6" max="6" width="21.85546875" style="59" bestFit="1" customWidth="1"/>
    <col min="7" max="7" width="27.42578125" style="59" bestFit="1" customWidth="1"/>
    <col min="8" max="8" width="18.85546875" style="59" bestFit="1" customWidth="1"/>
    <col min="9" max="9" width="15.42578125" style="59" bestFit="1" customWidth="1"/>
    <col min="10" max="10" width="14" style="59" bestFit="1" customWidth="1"/>
    <col min="11" max="11" width="21.85546875" style="59" bestFit="1" customWidth="1"/>
    <col min="12" max="12" width="18.85546875" style="59" customWidth="1"/>
    <col min="13" max="13" width="16.7109375" style="59" bestFit="1" customWidth="1"/>
    <col min="14" max="14" width="16.42578125" style="59" bestFit="1" customWidth="1"/>
    <col min="15" max="16" width="17" style="59" bestFit="1" customWidth="1"/>
    <col min="17" max="17" width="12.42578125" style="59" bestFit="1" customWidth="1"/>
    <col min="18" max="18" width="13.42578125" style="59" bestFit="1" customWidth="1"/>
    <col min="19" max="19" width="10" style="59" bestFit="1" customWidth="1"/>
    <col min="20" max="20" width="14.42578125" style="59" bestFit="1" customWidth="1"/>
    <col min="21" max="21" width="16.42578125" style="59" bestFit="1" customWidth="1"/>
    <col min="22" max="22" width="23.7109375" style="59" customWidth="1"/>
    <col min="23" max="23" width="13.42578125" style="59" bestFit="1" customWidth="1"/>
    <col min="24" max="24" width="10.42578125" style="59" bestFit="1" customWidth="1"/>
    <col min="25" max="25" width="8.7109375" style="59" bestFit="1" customWidth="1"/>
    <col min="26" max="26" width="16.28515625" style="59" customWidth="1"/>
    <col min="27" max="27" width="13.42578125" style="59" bestFit="1" customWidth="1"/>
    <col min="28" max="28" width="11.28515625" style="59" bestFit="1" customWidth="1"/>
    <col min="29" max="29" width="14.140625" style="59" bestFit="1" customWidth="1"/>
    <col min="30" max="31" width="11.42578125" style="59" bestFit="1" customWidth="1"/>
    <col min="32" max="32" width="7.28515625" style="59" bestFit="1" customWidth="1"/>
    <col min="33" max="33" width="8.140625" style="59" bestFit="1" customWidth="1"/>
    <col min="34" max="34" width="11.85546875" style="59" bestFit="1" customWidth="1"/>
    <col min="35" max="35" width="18" style="59" bestFit="1" customWidth="1"/>
    <col min="36" max="36" width="18.28515625" style="59" bestFit="1" customWidth="1"/>
    <col min="37" max="37" width="29.140625" style="59" bestFit="1" customWidth="1"/>
    <col min="38" max="38" width="15.28515625" style="59" bestFit="1" customWidth="1"/>
    <col min="39" max="39" width="12.28515625" style="59" bestFit="1" customWidth="1"/>
    <col min="40" max="40" width="10.42578125" style="59" bestFit="1" customWidth="1"/>
    <col min="41" max="41" width="13" style="59" bestFit="1" customWidth="1"/>
    <col min="42" max="42" width="15.42578125" style="59" bestFit="1" customWidth="1"/>
    <col min="43" max="43" width="13.140625" style="59" bestFit="1" customWidth="1"/>
    <col min="44" max="44" width="16.42578125" style="59" bestFit="1" customWidth="1"/>
    <col min="45" max="46" width="13.42578125" style="59" bestFit="1" customWidth="1"/>
    <col min="47" max="47" width="9.140625" style="59" bestFit="1" customWidth="1"/>
    <col min="48" max="48" width="10" style="59" bestFit="1" customWidth="1"/>
    <col min="49" max="49" width="9.140625" style="59" bestFit="1" customWidth="1"/>
    <col min="50" max="50" width="11.7109375" style="59" bestFit="1" customWidth="1"/>
    <col min="51" max="51" width="10.28515625" style="59" customWidth="1"/>
    <col min="52" max="52" width="7.85546875" style="59" bestFit="1" customWidth="1"/>
    <col min="53" max="53" width="14.28515625" style="59" bestFit="1" customWidth="1"/>
    <col min="54" max="54" width="5.42578125" style="59" bestFit="1" customWidth="1"/>
    <col min="55" max="55" width="5.140625" style="59" bestFit="1" customWidth="1"/>
    <col min="56" max="56" width="12" style="59" bestFit="1" customWidth="1"/>
    <col min="57" max="62" width="7.42578125" style="59" bestFit="1" customWidth="1"/>
    <col min="63" max="65" width="7.28515625" style="59" bestFit="1" customWidth="1"/>
    <col min="66" max="66" width="7.85546875" style="59" bestFit="1" customWidth="1"/>
    <col min="67" max="67" width="9.28515625" style="59" bestFit="1" customWidth="1"/>
    <col min="68" max="68" width="8.85546875" style="59" bestFit="1" customWidth="1"/>
    <col min="69" max="69" width="5.28515625" style="59" bestFit="1" customWidth="1"/>
    <col min="70" max="70" width="11.28515625" style="59" bestFit="1" customWidth="1"/>
    <col min="71" max="71" width="17" style="59" bestFit="1" customWidth="1"/>
    <col min="72" max="72" width="6.42578125" style="59" bestFit="1" customWidth="1"/>
    <col min="73" max="73" width="6" style="59" bestFit="1" customWidth="1"/>
    <col min="74" max="74" width="6.42578125" style="59" bestFit="1" customWidth="1"/>
    <col min="75" max="75" width="6.140625" style="59" bestFit="1" customWidth="1"/>
    <col min="76" max="76" width="6.7109375" style="59" bestFit="1" customWidth="1"/>
    <col min="77" max="77" width="6.140625" style="59" bestFit="1" customWidth="1"/>
    <col min="78" max="78" width="9.7109375" style="59" bestFit="1" customWidth="1"/>
    <col min="79" max="79" width="12.85546875" style="59" bestFit="1" customWidth="1"/>
    <col min="80" max="80" width="14.7109375" style="59" bestFit="1" customWidth="1"/>
    <col min="81" max="81" width="7.42578125" style="59" bestFit="1" customWidth="1"/>
    <col min="82" max="82" width="9.42578125" style="59" bestFit="1" customWidth="1"/>
    <col min="83" max="83" width="9.7109375" style="59" bestFit="1" customWidth="1"/>
    <col min="84" max="84" width="12.85546875" style="59" bestFit="1" customWidth="1"/>
    <col min="85" max="85" width="14.7109375" style="59" bestFit="1" customWidth="1"/>
    <col min="86" max="86" width="7.42578125" style="59" bestFit="1" customWidth="1"/>
    <col min="87" max="87" width="9.42578125" style="59" bestFit="1" customWidth="1"/>
    <col min="88" max="88" width="9.7109375" style="59" bestFit="1" customWidth="1"/>
    <col min="89" max="89" width="12.85546875" style="59" bestFit="1" customWidth="1"/>
    <col min="90" max="90" width="14.7109375" style="59" bestFit="1" customWidth="1"/>
    <col min="91" max="91" width="7.42578125" style="59" bestFit="1" customWidth="1"/>
    <col min="92" max="92" width="9.42578125" style="59" bestFit="1" customWidth="1"/>
    <col min="93" max="93" width="9.7109375" style="59" bestFit="1" customWidth="1"/>
    <col min="94" max="94" width="12.85546875" style="59" bestFit="1" customWidth="1"/>
    <col min="95" max="95" width="14.7109375" style="59" bestFit="1" customWidth="1"/>
    <col min="96" max="96" width="7.42578125" style="59" bestFit="1" customWidth="1"/>
    <col min="97" max="97" width="9.42578125" style="59" bestFit="1" customWidth="1"/>
    <col min="98" max="98" width="9.7109375" style="59" bestFit="1" customWidth="1"/>
    <col min="99" max="99" width="12.85546875" style="59" bestFit="1" customWidth="1"/>
    <col min="100" max="100" width="14.7109375" style="59" bestFit="1" customWidth="1"/>
    <col min="101" max="101" width="7.42578125" style="59" bestFit="1" customWidth="1"/>
    <col min="102" max="102" width="9.42578125" style="59" bestFit="1" customWidth="1"/>
    <col min="103" max="103" width="9.7109375" style="59" bestFit="1" customWidth="1"/>
    <col min="104" max="104" width="12.85546875" style="59" bestFit="1" customWidth="1"/>
    <col min="105" max="105" width="14.7109375" style="59" bestFit="1" customWidth="1"/>
    <col min="106" max="106" width="7.42578125" style="59" bestFit="1" customWidth="1"/>
    <col min="107" max="107" width="9.42578125" style="59" bestFit="1" customWidth="1"/>
    <col min="108" max="108" width="9.7109375" style="59" bestFit="1" customWidth="1"/>
    <col min="109" max="109" width="12.85546875" style="59" bestFit="1" customWidth="1"/>
    <col min="110" max="110" width="14.7109375" style="59" bestFit="1" customWidth="1"/>
    <col min="111" max="111" width="7.42578125" style="59" bestFit="1" customWidth="1"/>
    <col min="112" max="112" width="9.42578125" style="59" bestFit="1" customWidth="1"/>
    <col min="113" max="113" width="9.7109375" style="59" bestFit="1" customWidth="1"/>
    <col min="114" max="114" width="12.85546875" style="59" bestFit="1" customWidth="1"/>
    <col min="115" max="115" width="14.7109375" style="59" bestFit="1" customWidth="1"/>
    <col min="116" max="16384" width="11.42578125" style="59"/>
  </cols>
  <sheetData>
    <row r="1" spans="1:19" x14ac:dyDescent="0.2">
      <c r="A1" s="59" t="s">
        <v>25</v>
      </c>
      <c r="B1" s="59" t="s">
        <v>81</v>
      </c>
      <c r="C1" s="59" t="s">
        <v>217</v>
      </c>
      <c r="D1" s="59" t="s">
        <v>203</v>
      </c>
      <c r="E1" s="59" t="s">
        <v>365</v>
      </c>
      <c r="F1" s="59" t="s">
        <v>232</v>
      </c>
      <c r="G1" s="59" t="s">
        <v>366</v>
      </c>
      <c r="H1" s="59" t="s">
        <v>199</v>
      </c>
      <c r="I1" s="59" t="s">
        <v>205</v>
      </c>
      <c r="J1" s="59" t="s">
        <v>367</v>
      </c>
      <c r="K1" s="59" t="s">
        <v>152</v>
      </c>
      <c r="L1" s="59" t="s">
        <v>368</v>
      </c>
      <c r="M1" s="59" t="s">
        <v>369</v>
      </c>
      <c r="N1" s="59" t="s">
        <v>208</v>
      </c>
      <c r="O1" s="59" t="s">
        <v>370</v>
      </c>
      <c r="P1" s="59" t="s">
        <v>209</v>
      </c>
      <c r="Q1" s="59" t="s">
        <v>371</v>
      </c>
      <c r="R1" s="59" t="s">
        <v>114</v>
      </c>
      <c r="S1" s="59" t="s">
        <v>169</v>
      </c>
    </row>
    <row r="2" spans="1:19" x14ac:dyDescent="0.2">
      <c r="B2" s="92" t="str">
        <f>' Boletín de Inscripción '!V45&amp;" "&amp;' Boletín de Inscripción '!D45&amp;" "&amp;' Boletín de Inscripción '!L45</f>
        <v xml:space="preserve">  </v>
      </c>
      <c r="C2" s="92" t="str">
        <f>IF(' Boletín de Inscripción '!V51="","",IF(LEN(' Boletín de Inscripción '!V51)&gt;30,LEFT(' Boletín de Inscripción '!V51,30),' Boletín de Inscripción '!V51))</f>
        <v/>
      </c>
      <c r="D2" s="92" t="str">
        <f>IF(' Boletín de Inscripción '!Q49="","",IF(LEN(' Boletín de Inscripción '!Q49)&gt;20,UPPER(LEFT(' Boletín de Inscripción '!Q49,20)),UPPER(' Boletín de Inscripción '!Q49)))</f>
        <v/>
      </c>
      <c r="E2" s="228">
        <f>' Boletín de Inscripción '!AD49</f>
        <v>0</v>
      </c>
      <c r="F2" s="92" t="str">
        <f>IF(' Boletín de Inscripción '!D49="","",IF(LEN(' Boletín de Inscripción '!D49)&gt;25,UPPER(LEFT(' Boletín de Inscripción '!D49,25)),UPPER(' Boletín de Inscripción '!D49)))</f>
        <v/>
      </c>
      <c r="G2" s="228" t="str">
        <f>' Boletín de Inscripción '!AG49</f>
        <v/>
      </c>
      <c r="H2" s="228" t="b">
        <v>0</v>
      </c>
      <c r="I2" s="92" t="str">
        <f>IF(' Boletín de Inscripción '!Y49="","",IF(LEN(' Boletín de Inscripción '!Y49)&gt;20,UPPER(LEFT(' Boletín de Inscripción '!Y49,20)),UPPER(' Boletín de Inscripción '!Y49)))</f>
        <v/>
      </c>
      <c r="J2" s="92" t="str">
        <f>IF(' Boletín de Inscripción '!D51="","",IF(LEN(' Boletín de Inscripción '!D51)&gt;15,LEFT(' Boletín de Inscripción '!D51,15),' Boletín de Inscripción '!D51))</f>
        <v/>
      </c>
      <c r="K2" s="92" t="str">
        <f>IF(' Boletín de Inscripción '!C56="","",IF(LEN(' Boletín de Inscripción '!C56)&gt;25,PROPER(LEFT(' Boletín de Inscripción '!C56,25)),PROPER(' Boletín de Inscripción '!C56)))</f>
        <v/>
      </c>
      <c r="L2" s="92" t="str">
        <f>IF(' Boletín de Inscripción '!C58="","",IF(LEN(' Boletín de Inscripción '!C58)&gt;25,UPPER(LEFT(' Boletín de Inscripción '!C58,25)),UPPER(' Boletín de Inscripción '!C58)))</f>
        <v/>
      </c>
      <c r="M2" s="228">
        <f>' Boletín de Inscripción '!AA58</f>
        <v>0</v>
      </c>
      <c r="O2" s="93" t="str">
        <f>IF(' Boletín de Inscripción '!C62="","",IF(LEN(' Boletín de Inscripción '!C62)&gt;25,UPPER(LEFT(' Boletín de Inscripción '!C62,25)),UPPER(' Boletín de Inscripción '!C62)))</f>
        <v>0</v>
      </c>
      <c r="Q2" s="92" t="str">
        <f>IF(' Boletín de Inscripción '!Q57="","",IF(LEN(' Boletín de Inscripción '!Q57)&gt;3,LEFT(' Boletín de Inscripción '!Q57,25),' Boletín de Inscripción '!Q57))</f>
        <v/>
      </c>
      <c r="R2" s="92" t="str">
        <f>IF(' Boletín de Inscripción '!W60="","",IF(LEN(' Boletín de Inscripción '!W60)&gt;3,LEFT(' Boletín de Inscripción '!W60,10),' Boletín de Inscripción '!W60))</f>
        <v/>
      </c>
      <c r="S2" s="92" t="str">
        <f>IF(' Boletín de Inscripción '!Z119="","",IF(LEN(' Boletín de Inscripción '!Z119)&gt;3,UPPER(LEFT(' Boletín de Inscripción '!Z119,5)),UPPER(' Boletín de Inscripción '!Z119)))</f>
        <v xml:space="preserve"> - </v>
      </c>
    </row>
  </sheetData>
  <sheetProtection algorithmName="SHA-512" hashValue="G90w0fU079S6XPCVD/mtL1JvA+NUB9tYyFK4mbDnT1DR98rCjIGieAttla0MShOP5K2b/eNwdlv+MFCnkhPyAg==" saltValue="w8sKZzqnkzhqCR1L2vFIGg==" spinCount="100000" sheet="1" objects="1" scenarios="1"/>
  <phoneticPr fontId="22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8" zoomScale="174" zoomScaleNormal="174" zoomScalePageLayoutView="174" workbookViewId="0">
      <selection activeCell="C16" sqref="C16"/>
    </sheetView>
  </sheetViews>
  <sheetFormatPr baseColWidth="10" defaultColWidth="0" defaultRowHeight="0" customHeight="1" zeroHeight="1" x14ac:dyDescent="0.2"/>
  <cols>
    <col min="1" max="1" width="4" style="28" hidden="1" customWidth="1"/>
    <col min="2" max="2" width="5.7109375" style="23" hidden="1" customWidth="1"/>
    <col min="3" max="3" width="9.7109375" style="23" customWidth="1"/>
    <col min="4" max="4" width="13.7109375" style="23" customWidth="1"/>
    <col min="5" max="5" width="6.28515625" style="23" customWidth="1"/>
    <col min="6" max="6" width="13.7109375" style="23" customWidth="1"/>
    <col min="7" max="8" width="8.7109375" style="23" customWidth="1"/>
    <col min="9" max="15" width="4.7109375" style="23" customWidth="1"/>
    <col min="16" max="16" width="3.7109375" style="29" hidden="1" customWidth="1"/>
    <col min="17" max="17" width="4.140625" style="29" hidden="1" customWidth="1"/>
    <col min="18" max="26" width="11.42578125" style="29" hidden="1" customWidth="1"/>
    <col min="27" max="31" width="11.42578125" style="30" hidden="1" customWidth="1"/>
    <col min="32" max="162" width="11.42578125" style="28" hidden="1" customWidth="1"/>
    <col min="163" max="163" width="7.7109375" style="28" hidden="1" customWidth="1"/>
    <col min="164" max="16384" width="11.42578125" style="28" hidden="1"/>
  </cols>
  <sheetData>
    <row r="1" spans="1:16" ht="10.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ht="8.25" customHeight="1" x14ac:dyDescent="0.2">
      <c r="A2" s="40"/>
      <c r="B2" s="39"/>
      <c r="C2" s="21"/>
      <c r="D2" s="21"/>
      <c r="E2" s="668" t="s">
        <v>242</v>
      </c>
      <c r="F2" s="668"/>
      <c r="G2" s="668"/>
      <c r="H2" s="668"/>
      <c r="I2" s="668"/>
      <c r="J2" s="668"/>
      <c r="K2" s="668"/>
      <c r="L2" s="668"/>
      <c r="M2" s="668"/>
      <c r="N2" s="668"/>
      <c r="O2" s="669"/>
      <c r="P2" s="41"/>
    </row>
    <row r="3" spans="1:16" ht="60" customHeight="1" x14ac:dyDescent="0.2">
      <c r="A3" s="40"/>
      <c r="B3" s="672"/>
      <c r="C3" s="673"/>
      <c r="D3" s="32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1"/>
      <c r="P3" s="41"/>
    </row>
    <row r="4" spans="1:16" ht="6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27" customHeight="1" x14ac:dyDescent="0.2">
      <c r="A5" s="40"/>
      <c r="B5" s="663" t="s">
        <v>51</v>
      </c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5"/>
      <c r="P5" s="41"/>
    </row>
    <row r="6" spans="1:16" ht="5.25" customHeight="1" x14ac:dyDescent="0.2">
      <c r="A6" s="40"/>
      <c r="B6" s="22"/>
      <c r="O6" s="24"/>
      <c r="P6" s="41"/>
    </row>
    <row r="7" spans="1:16" ht="12" customHeight="1" x14ac:dyDescent="0.2">
      <c r="A7" s="40"/>
      <c r="B7" s="22"/>
      <c r="C7" s="681">
        <v>1</v>
      </c>
      <c r="D7" s="678" t="s">
        <v>32</v>
      </c>
      <c r="E7" s="679"/>
      <c r="F7" s="679"/>
      <c r="G7" s="679"/>
      <c r="H7" s="679"/>
      <c r="I7" s="679"/>
      <c r="J7" s="679"/>
      <c r="K7" s="679"/>
      <c r="L7" s="679"/>
      <c r="M7" s="679"/>
      <c r="N7" s="680"/>
      <c r="O7" s="24"/>
      <c r="P7" s="41"/>
    </row>
    <row r="8" spans="1:16" ht="12" customHeight="1" x14ac:dyDescent="0.2">
      <c r="A8" s="40"/>
      <c r="B8" s="22"/>
      <c r="C8" s="677"/>
      <c r="D8" s="674"/>
      <c r="E8" s="675"/>
      <c r="F8" s="675"/>
      <c r="G8" s="675"/>
      <c r="H8" s="675"/>
      <c r="I8" s="675"/>
      <c r="J8" s="675"/>
      <c r="K8" s="675"/>
      <c r="L8" s="675"/>
      <c r="M8" s="675"/>
      <c r="N8" s="676"/>
      <c r="O8" s="24"/>
      <c r="P8" s="41"/>
    </row>
    <row r="9" spans="1:16" ht="12" customHeight="1" x14ac:dyDescent="0.2">
      <c r="A9" s="40"/>
      <c r="B9" s="22"/>
      <c r="C9" s="643">
        <v>2</v>
      </c>
      <c r="D9" s="657" t="s">
        <v>31</v>
      </c>
      <c r="E9" s="658"/>
      <c r="F9" s="658"/>
      <c r="G9" s="658"/>
      <c r="H9" s="658"/>
      <c r="I9" s="658"/>
      <c r="J9" s="658"/>
      <c r="K9" s="658"/>
      <c r="L9" s="658"/>
      <c r="M9" s="658"/>
      <c r="N9" s="659"/>
      <c r="O9" s="24"/>
      <c r="P9" s="41"/>
    </row>
    <row r="10" spans="1:16" ht="12" customHeight="1" x14ac:dyDescent="0.2">
      <c r="A10" s="40"/>
      <c r="B10" s="22"/>
      <c r="C10" s="677"/>
      <c r="D10" s="674"/>
      <c r="E10" s="675"/>
      <c r="F10" s="675"/>
      <c r="G10" s="675"/>
      <c r="H10" s="675"/>
      <c r="I10" s="675"/>
      <c r="J10" s="675"/>
      <c r="K10" s="675"/>
      <c r="L10" s="675"/>
      <c r="M10" s="675"/>
      <c r="N10" s="676"/>
      <c r="O10" s="24"/>
      <c r="P10" s="41"/>
    </row>
    <row r="11" spans="1:16" ht="12" customHeight="1" x14ac:dyDescent="0.2">
      <c r="A11" s="40"/>
      <c r="B11" s="22"/>
      <c r="C11" s="643">
        <v>3</v>
      </c>
      <c r="D11" s="657" t="s">
        <v>33</v>
      </c>
      <c r="E11" s="658"/>
      <c r="F11" s="658"/>
      <c r="G11" s="658"/>
      <c r="H11" s="658"/>
      <c r="I11" s="658"/>
      <c r="J11" s="658"/>
      <c r="K11" s="658"/>
      <c r="L11" s="658"/>
      <c r="M11" s="658"/>
      <c r="N11" s="659"/>
      <c r="O11" s="24"/>
      <c r="P11" s="41"/>
    </row>
    <row r="12" spans="1:16" ht="12" customHeight="1" thickBot="1" x14ac:dyDescent="0.25">
      <c r="A12" s="40"/>
      <c r="B12" s="22"/>
      <c r="C12" s="644"/>
      <c r="D12" s="660"/>
      <c r="E12" s="661"/>
      <c r="F12" s="661"/>
      <c r="G12" s="661"/>
      <c r="H12" s="661"/>
      <c r="I12" s="661"/>
      <c r="J12" s="661"/>
      <c r="K12" s="661"/>
      <c r="L12" s="661"/>
      <c r="M12" s="661"/>
      <c r="N12" s="662"/>
      <c r="O12" s="24"/>
      <c r="P12" s="41"/>
    </row>
    <row r="13" spans="1:16" ht="5.25" customHeight="1" thickTop="1" x14ac:dyDescent="0.2">
      <c r="A13" s="40"/>
      <c r="B13" s="22"/>
      <c r="O13" s="24"/>
      <c r="P13" s="41"/>
    </row>
    <row r="14" spans="1:16" ht="34.5" customHeight="1" x14ac:dyDescent="0.2">
      <c r="A14" s="40"/>
      <c r="B14" s="22"/>
      <c r="C14" s="645" t="s">
        <v>189</v>
      </c>
      <c r="D14" s="645"/>
      <c r="E14" s="645"/>
      <c r="F14" s="645"/>
      <c r="G14" s="645"/>
      <c r="H14" s="645"/>
      <c r="I14" s="645"/>
      <c r="J14" s="645"/>
      <c r="K14" s="645"/>
      <c r="L14" s="645"/>
      <c r="M14" s="645"/>
      <c r="N14" s="645"/>
      <c r="O14" s="24"/>
      <c r="P14" s="41"/>
    </row>
    <row r="15" spans="1:16" ht="6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15" customHeight="1" x14ac:dyDescent="0.2">
      <c r="A16" s="40"/>
      <c r="B16" s="28"/>
      <c r="C16" s="33">
        <v>3</v>
      </c>
      <c r="D16" s="131">
        <f>VLOOKUP(C16,' Datos de Organizadores '!A3:M14,11)</f>
        <v>45388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41"/>
    </row>
    <row r="17" spans="1:16" ht="18" customHeight="1" x14ac:dyDescent="0.2">
      <c r="A17" s="40"/>
      <c r="B17" s="28"/>
      <c r="C17" s="647" t="s">
        <v>26</v>
      </c>
      <c r="D17" s="648"/>
      <c r="E17" s="648"/>
      <c r="F17" s="648"/>
      <c r="G17" s="648"/>
      <c r="H17" s="648"/>
      <c r="I17" s="648"/>
      <c r="J17" s="648"/>
      <c r="K17" s="648"/>
      <c r="L17" s="648"/>
      <c r="M17" s="648"/>
      <c r="N17" s="649"/>
      <c r="O17" s="28"/>
      <c r="P17" s="41"/>
    </row>
    <row r="18" spans="1:16" ht="24.6" customHeight="1" x14ac:dyDescent="0.2">
      <c r="A18" s="40"/>
      <c r="B18" s="663" t="str">
        <f>VLOOKUP(C16,' Datos de Organizadores '!A3:J14,2)</f>
        <v>I CRONOMETRADA DE SANTA FE CAPITULACIONES</v>
      </c>
      <c r="C18" s="664"/>
      <c r="D18" s="664"/>
      <c r="E18" s="664"/>
      <c r="F18" s="664"/>
      <c r="G18" s="664"/>
      <c r="H18" s="664"/>
      <c r="I18" s="664"/>
      <c r="J18" s="664"/>
      <c r="K18" s="664"/>
      <c r="L18" s="664"/>
      <c r="M18" s="664"/>
      <c r="N18" s="664"/>
      <c r="O18" s="665"/>
      <c r="P18" s="41"/>
    </row>
    <row r="19" spans="1:16" ht="6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ht="18" customHeight="1" x14ac:dyDescent="0.2">
      <c r="A20" s="40"/>
      <c r="B20" s="28"/>
      <c r="C20" s="653" t="s">
        <v>24</v>
      </c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28"/>
      <c r="P20" s="41"/>
    </row>
    <row r="21" spans="1:16" ht="18" customHeight="1" x14ac:dyDescent="0.2">
      <c r="A21" s="40"/>
      <c r="B21" s="666" t="s">
        <v>48</v>
      </c>
      <c r="C21" s="38" t="s">
        <v>45</v>
      </c>
      <c r="D21" s="646" t="str">
        <f>VLOOKUP(C16,' Datos de Organizadores '!A3:J16,3)</f>
        <v>A.C. GRANADA 2001</v>
      </c>
      <c r="E21" s="646"/>
      <c r="F21" s="646"/>
      <c r="G21" s="646"/>
      <c r="H21" s="646"/>
      <c r="I21" s="646"/>
      <c r="J21" s="646"/>
      <c r="K21" s="646"/>
      <c r="L21" s="646"/>
      <c r="M21" s="646"/>
      <c r="N21" s="646"/>
      <c r="O21" s="646"/>
      <c r="P21" s="41"/>
    </row>
    <row r="22" spans="1:16" ht="18" customHeight="1" x14ac:dyDescent="0.2">
      <c r="A22" s="40"/>
      <c r="B22" s="666"/>
      <c r="C22" s="38" t="s">
        <v>2</v>
      </c>
      <c r="D22" s="646" t="str">
        <f>VLOOKUP(C16,' Datos de Organizadores '!A3:J16,4)</f>
        <v>ANTONIO HUERTAS REMIGIO 13</v>
      </c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41"/>
    </row>
    <row r="23" spans="1:16" ht="18" customHeight="1" x14ac:dyDescent="0.2">
      <c r="A23" s="40"/>
      <c r="B23" s="666"/>
      <c r="C23" s="38" t="s">
        <v>46</v>
      </c>
      <c r="D23" s="34">
        <f>VLOOKUP(C16,' Datos de Organizadores '!A3:J16,5)</f>
        <v>18200</v>
      </c>
      <c r="E23" s="36" t="s">
        <v>22</v>
      </c>
      <c r="F23" s="667" t="str">
        <f>VLOOKUP(C16,' Datos de Organizadores '!A3:J16,6)</f>
        <v>MARACENA</v>
      </c>
      <c r="G23" s="667"/>
      <c r="H23" s="667"/>
      <c r="I23" s="667"/>
      <c r="J23" s="667"/>
      <c r="K23" s="667"/>
      <c r="L23" s="667"/>
      <c r="M23" s="667"/>
      <c r="N23" s="667"/>
      <c r="O23" s="667"/>
      <c r="P23" s="41"/>
    </row>
    <row r="24" spans="1:16" ht="18" customHeight="1" x14ac:dyDescent="0.2">
      <c r="A24" s="40"/>
      <c r="B24" s="666"/>
      <c r="C24" s="38" t="s">
        <v>29</v>
      </c>
      <c r="D24" s="667" t="str">
        <f>IF(VLOOKUP($C$16,' Datos de Organizadores '!$A$3:$J$16,7)&lt;&gt;0,"("&amp;(VLOOKUP($C$16,' Datos de Organizadores '!$A$3:$J$16,7)&amp;")"),"")</f>
        <v>(GRANADA)</v>
      </c>
      <c r="E24" s="667"/>
      <c r="F24" s="667"/>
      <c r="G24" s="667"/>
      <c r="H24" s="667"/>
      <c r="I24" s="667"/>
      <c r="J24" s="667"/>
      <c r="K24" s="667"/>
      <c r="L24" s="667"/>
      <c r="M24" s="667"/>
      <c r="N24" s="667"/>
      <c r="O24" s="667"/>
      <c r="P24" s="41"/>
    </row>
    <row r="25" spans="1:16" ht="18" customHeight="1" x14ac:dyDescent="0.2">
      <c r="A25" s="40"/>
      <c r="B25" s="666"/>
      <c r="C25" s="38" t="s">
        <v>18</v>
      </c>
      <c r="D25" s="35">
        <f>VLOOKUP(C16,' Datos de Organizadores '!A3:J16,8)</f>
        <v>637753716</v>
      </c>
      <c r="E25" s="37" t="s">
        <v>160</v>
      </c>
      <c r="F25" s="35">
        <f>VLOOKUP(C16,' Datos de Organizadores '!A3:J14,9)</f>
        <v>0</v>
      </c>
      <c r="G25" s="37" t="s">
        <v>19</v>
      </c>
      <c r="H25" s="655" t="str">
        <f>VLOOKUP(C16,' Datos de Organizadores '!A3:J16,10)</f>
        <v>inscripciones@faa.net</v>
      </c>
      <c r="I25" s="656"/>
      <c r="J25" s="656"/>
      <c r="K25" s="656"/>
      <c r="L25" s="656"/>
      <c r="M25" s="656"/>
      <c r="N25" s="656"/>
      <c r="O25" s="656"/>
      <c r="P25" s="41"/>
    </row>
    <row r="26" spans="1:16" ht="6" customHeight="1" x14ac:dyDescent="0.2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41"/>
    </row>
    <row r="27" spans="1:16" ht="15.75" customHeight="1" x14ac:dyDescent="0.2">
      <c r="A27" s="40"/>
      <c r="B27" s="28"/>
      <c r="C27" s="650" t="s">
        <v>16</v>
      </c>
      <c r="D27" s="651"/>
      <c r="E27" s="651"/>
      <c r="F27" s="651"/>
      <c r="G27" s="651"/>
      <c r="H27" s="651"/>
      <c r="I27" s="651"/>
      <c r="J27" s="651"/>
      <c r="K27" s="651"/>
      <c r="L27" s="651"/>
      <c r="M27" s="651"/>
      <c r="N27" s="652"/>
      <c r="O27" s="28"/>
      <c r="P27" s="41"/>
    </row>
    <row r="28" spans="1:16" ht="20.100000000000001" customHeight="1" x14ac:dyDescent="0.2">
      <c r="A28" s="40"/>
      <c r="B28" s="634" t="s">
        <v>49</v>
      </c>
      <c r="C28" s="640" t="s">
        <v>17</v>
      </c>
      <c r="D28" s="640"/>
      <c r="E28" s="640"/>
      <c r="F28" s="640"/>
      <c r="G28" s="640"/>
      <c r="H28" s="640"/>
      <c r="I28" s="641"/>
      <c r="J28" s="642" t="s">
        <v>85</v>
      </c>
      <c r="K28" s="642"/>
      <c r="L28" s="642"/>
      <c r="M28" s="642" t="s">
        <v>86</v>
      </c>
      <c r="N28" s="642"/>
      <c r="O28" s="642"/>
      <c r="P28" s="41"/>
    </row>
    <row r="29" spans="1:16" ht="20.100000000000001" customHeight="1" x14ac:dyDescent="0.2">
      <c r="A29" s="40"/>
      <c r="B29" s="634"/>
      <c r="C29" s="629" t="s">
        <v>115</v>
      </c>
      <c r="D29" s="630"/>
      <c r="E29" s="630"/>
      <c r="F29" s="630"/>
      <c r="G29" s="630"/>
      <c r="H29" s="630"/>
      <c r="I29" s="630"/>
      <c r="J29" s="636">
        <f>VLOOKUP($C$16,' Datos de Organizadores '!$A$3:$M$16,13)</f>
        <v>120</v>
      </c>
      <c r="K29" s="637"/>
      <c r="L29" s="637"/>
      <c r="M29" s="636">
        <f>Derechos1+50</f>
        <v>170</v>
      </c>
      <c r="N29" s="637"/>
      <c r="O29" s="637"/>
      <c r="P29" s="41"/>
    </row>
    <row r="30" spans="1:16" ht="18" hidden="1" customHeight="1" x14ac:dyDescent="0.2">
      <c r="A30" s="40"/>
      <c r="B30" s="634"/>
      <c r="C30" s="631" t="s">
        <v>47</v>
      </c>
      <c r="D30" s="631"/>
      <c r="E30" s="631"/>
      <c r="F30" s="631"/>
      <c r="G30" s="631"/>
      <c r="H30" s="631"/>
      <c r="I30" s="631"/>
      <c r="J30" s="636">
        <v>0</v>
      </c>
      <c r="K30" s="637"/>
      <c r="L30" s="637"/>
      <c r="M30" s="637"/>
      <c r="N30" s="637"/>
      <c r="O30" s="637"/>
      <c r="P30" s="41"/>
    </row>
    <row r="31" spans="1:16" ht="18" customHeight="1" x14ac:dyDescent="0.2">
      <c r="A31" s="40"/>
      <c r="B31" s="634"/>
      <c r="C31" s="631" t="s">
        <v>157</v>
      </c>
      <c r="D31" s="631"/>
      <c r="E31" s="631"/>
      <c r="F31" s="631"/>
      <c r="G31" s="631"/>
      <c r="H31" s="631"/>
      <c r="I31" s="631"/>
      <c r="J31" s="638">
        <f>VLOOKUP($C$16,' Datos de Organizadores '!$A$3:$M$16,12)</f>
        <v>45383</v>
      </c>
      <c r="K31" s="638"/>
      <c r="L31" s="639"/>
      <c r="M31" s="626"/>
      <c r="N31" s="627"/>
      <c r="O31" s="628"/>
      <c r="P31" s="41"/>
    </row>
    <row r="32" spans="1:16" ht="18" hidden="1" customHeight="1" x14ac:dyDescent="0.2">
      <c r="A32" s="40"/>
      <c r="B32" s="634"/>
      <c r="C32" s="631"/>
      <c r="D32" s="631"/>
      <c r="E32" s="631"/>
      <c r="F32" s="631"/>
      <c r="G32" s="631"/>
      <c r="H32" s="631"/>
      <c r="I32" s="631"/>
      <c r="J32" s="635">
        <v>0</v>
      </c>
      <c r="K32" s="635"/>
      <c r="L32" s="636"/>
      <c r="M32" s="626"/>
      <c r="N32" s="627"/>
      <c r="O32" s="628"/>
      <c r="P32" s="41"/>
    </row>
    <row r="33" spans="1:16" ht="6.75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ht="20.100000000000001" customHeight="1" x14ac:dyDescent="0.2">
      <c r="A34" s="40"/>
      <c r="B34" s="632" t="s">
        <v>50</v>
      </c>
      <c r="C34" s="633"/>
      <c r="D34" s="633"/>
      <c r="E34" s="633"/>
      <c r="F34" s="633"/>
      <c r="G34" s="633"/>
      <c r="H34" s="60" t="s">
        <v>153</v>
      </c>
      <c r="I34" s="624" t="s">
        <v>156</v>
      </c>
      <c r="J34" s="625"/>
      <c r="K34" s="61" t="s">
        <v>155</v>
      </c>
      <c r="L34" s="624" t="s">
        <v>154</v>
      </c>
      <c r="M34" s="625"/>
      <c r="N34" s="625"/>
      <c r="O34" s="625"/>
      <c r="P34" s="41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2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64" zoomScaleNormal="164" zoomScalePageLayoutView="164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baseColWidth="10" defaultColWidth="10.85546875" defaultRowHeight="12.75" x14ac:dyDescent="0.2"/>
  <cols>
    <col min="1" max="1" width="3.7109375" style="168" customWidth="1"/>
    <col min="2" max="2" width="31" style="168" customWidth="1"/>
    <col min="3" max="3" width="29" style="168" customWidth="1"/>
    <col min="4" max="4" width="30.28515625" style="168" customWidth="1"/>
    <col min="5" max="5" width="6.85546875" style="168" bestFit="1" customWidth="1"/>
    <col min="6" max="6" width="17.42578125" style="168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style="169" customWidth="1"/>
    <col min="12" max="12" width="25.42578125" style="169" bestFit="1" customWidth="1"/>
    <col min="13" max="13" width="13.28515625" style="169" customWidth="1"/>
    <col min="14" max="14" width="12.28515625" style="169" bestFit="1" customWidth="1"/>
    <col min="15" max="15" width="5.42578125" style="169" bestFit="1" customWidth="1"/>
    <col min="16" max="16" width="16.42578125" style="168" customWidth="1"/>
    <col min="17" max="19" width="11.7109375" style="168" customWidth="1"/>
    <col min="20" max="21" width="11.7109375" style="169" customWidth="1"/>
    <col min="22" max="22" width="11.42578125" style="169" customWidth="1"/>
    <col min="23" max="23" width="12.28515625" style="169" bestFit="1" customWidth="1"/>
    <col min="24" max="16384" width="10.85546875" style="169"/>
  </cols>
  <sheetData>
    <row r="1" spans="1:20" ht="30" customHeight="1" x14ac:dyDescent="0.2">
      <c r="A1" s="682" t="s">
        <v>34</v>
      </c>
      <c r="B1" s="682"/>
      <c r="C1" s="682"/>
      <c r="D1" s="682"/>
      <c r="E1" s="682"/>
      <c r="F1" s="682"/>
      <c r="G1" s="682"/>
      <c r="H1" s="682"/>
      <c r="I1" s="682"/>
      <c r="J1" s="682"/>
      <c r="K1" s="683" t="s">
        <v>65</v>
      </c>
      <c r="L1" s="684"/>
      <c r="M1" s="685"/>
      <c r="N1" s="177"/>
      <c r="O1" s="177"/>
    </row>
    <row r="2" spans="1:20" s="179" customFormat="1" ht="18" customHeight="1" x14ac:dyDescent="0.2">
      <c r="A2" s="165" t="s">
        <v>25</v>
      </c>
      <c r="B2" s="165" t="s">
        <v>26</v>
      </c>
      <c r="C2" s="165" t="s">
        <v>27</v>
      </c>
      <c r="D2" s="165" t="s">
        <v>2</v>
      </c>
      <c r="E2" s="165" t="s">
        <v>28</v>
      </c>
      <c r="F2" s="165" t="s">
        <v>21</v>
      </c>
      <c r="G2" s="165" t="s">
        <v>29</v>
      </c>
      <c r="H2" s="165" t="s">
        <v>18</v>
      </c>
      <c r="I2" s="165" t="s">
        <v>23</v>
      </c>
      <c r="J2" s="165" t="s">
        <v>30</v>
      </c>
      <c r="K2" s="165" t="s">
        <v>84</v>
      </c>
      <c r="L2" s="165" t="s">
        <v>85</v>
      </c>
      <c r="M2" s="165" t="s">
        <v>190</v>
      </c>
      <c r="N2" s="178"/>
      <c r="O2" s="178"/>
      <c r="P2" s="177"/>
      <c r="Q2" s="177"/>
      <c r="R2" s="177"/>
      <c r="S2" s="177"/>
    </row>
    <row r="3" spans="1:20" ht="15.75" customHeight="1" x14ac:dyDescent="0.2">
      <c r="A3" s="170">
        <v>1</v>
      </c>
      <c r="B3" s="202" t="s">
        <v>344</v>
      </c>
      <c r="C3" s="202" t="s">
        <v>300</v>
      </c>
      <c r="D3" s="202" t="s">
        <v>305</v>
      </c>
      <c r="E3" s="202" t="s">
        <v>194</v>
      </c>
      <c r="F3" s="202" t="s">
        <v>302</v>
      </c>
      <c r="G3" s="202" t="s">
        <v>303</v>
      </c>
      <c r="H3" s="202" t="s">
        <v>304</v>
      </c>
      <c r="I3" s="203"/>
      <c r="J3" s="202" t="s">
        <v>345</v>
      </c>
      <c r="K3" s="204" t="s">
        <v>346</v>
      </c>
      <c r="L3" s="205">
        <v>45334</v>
      </c>
      <c r="M3" s="223">
        <v>165</v>
      </c>
      <c r="N3" s="175"/>
      <c r="O3" s="175"/>
      <c r="P3" s="168">
        <f>' Derechos de Inscripción '!C16</f>
        <v>3</v>
      </c>
      <c r="Q3" s="168" t="s">
        <v>39</v>
      </c>
    </row>
    <row r="4" spans="1:20" ht="15.75" customHeight="1" x14ac:dyDescent="0.2">
      <c r="A4" s="170">
        <v>2</v>
      </c>
      <c r="B4" s="202" t="s">
        <v>347</v>
      </c>
      <c r="C4" s="202" t="s">
        <v>348</v>
      </c>
      <c r="D4" s="202" t="s">
        <v>349</v>
      </c>
      <c r="E4" s="202">
        <v>14730</v>
      </c>
      <c r="F4" s="202" t="s">
        <v>350</v>
      </c>
      <c r="G4" s="202" t="s">
        <v>306</v>
      </c>
      <c r="H4" s="202">
        <v>647757754</v>
      </c>
      <c r="I4" s="206"/>
      <c r="J4" s="202" t="s">
        <v>345</v>
      </c>
      <c r="K4" s="204">
        <v>45367</v>
      </c>
      <c r="L4" s="205">
        <v>45362</v>
      </c>
      <c r="M4" s="223">
        <v>120</v>
      </c>
      <c r="N4" s="175"/>
      <c r="O4" s="175"/>
      <c r="P4" s="170">
        <v>1</v>
      </c>
      <c r="Q4" s="168" t="s">
        <v>40</v>
      </c>
      <c r="R4" s="168">
        <v>0</v>
      </c>
      <c r="T4" s="169" t="str">
        <f>IF(Blanco=TRUE,"¡¡¡ ATENCIÓN !!! DATOS OCULTOS","ESTADO NORMAL (Todos los datos visibles)")</f>
        <v>ESTADO NORMAL (Todos los datos visibles)</v>
      </c>
    </row>
    <row r="5" spans="1:20" ht="15.75" customHeight="1" x14ac:dyDescent="0.2">
      <c r="A5" s="170">
        <v>3</v>
      </c>
      <c r="B5" s="168" t="s">
        <v>372</v>
      </c>
      <c r="C5" s="168" t="s">
        <v>351</v>
      </c>
      <c r="D5" s="168" t="s">
        <v>352</v>
      </c>
      <c r="E5" s="168">
        <v>18200</v>
      </c>
      <c r="F5" s="168" t="s">
        <v>354</v>
      </c>
      <c r="G5" s="168" t="s">
        <v>353</v>
      </c>
      <c r="H5" s="168">
        <v>637753716</v>
      </c>
      <c r="J5" s="202" t="s">
        <v>345</v>
      </c>
      <c r="K5" s="222">
        <v>45388</v>
      </c>
      <c r="L5" s="222">
        <v>45383</v>
      </c>
      <c r="M5" s="224">
        <v>120</v>
      </c>
      <c r="N5" s="175"/>
      <c r="O5" s="175"/>
      <c r="P5" s="168" t="b">
        <v>0</v>
      </c>
      <c r="Q5" s="168" t="s">
        <v>36</v>
      </c>
      <c r="R5" s="168" t="b">
        <f>IF(Blanco=TRUE,FALSE,IF(Shakedown=TRUE,#N/A,FALSE))</f>
        <v>0</v>
      </c>
      <c r="T5" s="169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ht="15.75" customHeight="1" x14ac:dyDescent="0.2">
      <c r="A6" s="170">
        <v>4</v>
      </c>
      <c r="B6" s="202" t="s">
        <v>338</v>
      </c>
      <c r="C6" s="202" t="s">
        <v>307</v>
      </c>
      <c r="D6" s="202" t="s">
        <v>342</v>
      </c>
      <c r="E6" s="202" t="s">
        <v>308</v>
      </c>
      <c r="F6" s="202" t="s">
        <v>306</v>
      </c>
      <c r="G6" s="202" t="s">
        <v>306</v>
      </c>
      <c r="H6" s="202" t="s">
        <v>339</v>
      </c>
      <c r="I6" s="206"/>
      <c r="J6" s="202" t="s">
        <v>345</v>
      </c>
      <c r="K6" s="204">
        <v>45409</v>
      </c>
      <c r="L6" s="205">
        <v>45404</v>
      </c>
      <c r="M6" s="223">
        <v>120</v>
      </c>
      <c r="N6" s="175"/>
      <c r="O6" s="175"/>
    </row>
    <row r="7" spans="1:20" ht="15.75" customHeight="1" x14ac:dyDescent="0.2">
      <c r="A7" s="170">
        <v>5</v>
      </c>
      <c r="B7" s="202" t="s">
        <v>355</v>
      </c>
      <c r="C7" s="208" t="s">
        <v>333</v>
      </c>
      <c r="D7" s="209" t="s">
        <v>334</v>
      </c>
      <c r="E7" s="210" t="s">
        <v>335</v>
      </c>
      <c r="F7" s="208" t="s">
        <v>330</v>
      </c>
      <c r="G7" s="208" t="s">
        <v>336</v>
      </c>
      <c r="H7" s="211" t="s">
        <v>337</v>
      </c>
      <c r="I7" s="212"/>
      <c r="J7" s="202" t="s">
        <v>345</v>
      </c>
      <c r="K7" s="213" t="s">
        <v>356</v>
      </c>
      <c r="L7" s="213">
        <v>45432</v>
      </c>
      <c r="M7" s="225">
        <v>165</v>
      </c>
      <c r="N7" s="175"/>
      <c r="O7" s="175"/>
      <c r="P7" s="168" t="b">
        <v>0</v>
      </c>
      <c r="Q7" s="168" t="s">
        <v>37</v>
      </c>
      <c r="R7" s="168" t="b">
        <f>IF(Blanco=TRUE,FALSE,IF(Ouvreur=TRUE,#N/A,FALSE))</f>
        <v>0</v>
      </c>
    </row>
    <row r="8" spans="1:20" ht="15.75" customHeight="1" x14ac:dyDescent="0.2">
      <c r="A8" s="170">
        <v>6</v>
      </c>
      <c r="B8" s="202" t="s">
        <v>357</v>
      </c>
      <c r="C8" s="202" t="s">
        <v>313</v>
      </c>
      <c r="D8" s="202" t="s">
        <v>314</v>
      </c>
      <c r="E8" s="202" t="s">
        <v>315</v>
      </c>
      <c r="F8" s="202" t="s">
        <v>316</v>
      </c>
      <c r="G8" s="202" t="s">
        <v>317</v>
      </c>
      <c r="H8" s="202" t="s">
        <v>318</v>
      </c>
      <c r="I8" s="206"/>
      <c r="J8" s="202" t="s">
        <v>345</v>
      </c>
      <c r="K8" s="204">
        <v>45466</v>
      </c>
      <c r="L8" s="205">
        <v>45460</v>
      </c>
      <c r="M8" s="223">
        <v>120</v>
      </c>
      <c r="N8" s="175"/>
      <c r="O8" s="175"/>
      <c r="P8" s="168" t="b">
        <v>0</v>
      </c>
      <c r="Q8" s="168" t="s">
        <v>38</v>
      </c>
      <c r="R8" s="168" t="b">
        <f>IF(Blanco=TRUE,FALSE,IF(Auxiliar=TRUE,#N/A,FALSE))</f>
        <v>0</v>
      </c>
    </row>
    <row r="9" spans="1:20" ht="15.75" customHeight="1" x14ac:dyDescent="0.2">
      <c r="A9" s="170">
        <v>7</v>
      </c>
      <c r="B9" s="207" t="s">
        <v>329</v>
      </c>
      <c r="C9" s="207" t="s">
        <v>332</v>
      </c>
      <c r="D9" s="207" t="s">
        <v>309</v>
      </c>
      <c r="E9" s="207">
        <v>18249</v>
      </c>
      <c r="F9" s="207" t="s">
        <v>311</v>
      </c>
      <c r="G9" s="207" t="s">
        <v>310</v>
      </c>
      <c r="H9" s="207">
        <v>677713045</v>
      </c>
      <c r="I9" s="207"/>
      <c r="J9" s="202" t="s">
        <v>345</v>
      </c>
      <c r="K9" s="213">
        <v>45550</v>
      </c>
      <c r="L9" s="213">
        <v>45544</v>
      </c>
      <c r="M9" s="223">
        <v>120</v>
      </c>
      <c r="N9" s="181"/>
      <c r="O9" s="181"/>
      <c r="P9" s="168" t="b">
        <v>0</v>
      </c>
      <c r="Q9" s="168" t="s">
        <v>117</v>
      </c>
      <c r="R9" s="168" t="b">
        <f>IF(Blanco=TRUE,FALSE,IF(Trofeo7=TRUE,#N/A,FALSE))</f>
        <v>0</v>
      </c>
    </row>
    <row r="10" spans="1:20" ht="15.75" customHeight="1" x14ac:dyDescent="0.2">
      <c r="A10" s="170">
        <v>8</v>
      </c>
      <c r="B10" s="202" t="s">
        <v>358</v>
      </c>
      <c r="C10" s="202" t="s">
        <v>319</v>
      </c>
      <c r="D10" s="202" t="s">
        <v>320</v>
      </c>
      <c r="E10" s="202" t="s">
        <v>321</v>
      </c>
      <c r="F10" s="202" t="s">
        <v>310</v>
      </c>
      <c r="G10" s="202" t="s">
        <v>310</v>
      </c>
      <c r="H10" s="202" t="s">
        <v>322</v>
      </c>
      <c r="I10" s="214"/>
      <c r="J10" s="202" t="s">
        <v>345</v>
      </c>
      <c r="K10" s="204">
        <v>45563</v>
      </c>
      <c r="L10" s="205">
        <v>45558</v>
      </c>
      <c r="M10" s="223">
        <v>120</v>
      </c>
      <c r="N10" s="181"/>
      <c r="O10" s="181"/>
      <c r="P10" s="168" t="b">
        <v>1</v>
      </c>
      <c r="Q10" s="168" t="s">
        <v>118</v>
      </c>
      <c r="R10" s="168" t="e">
        <f>IF(Blanco=TRUE,FALSE,IF(Trofeo8=TRUE,#N/A,FALSE))</f>
        <v>#N/A</v>
      </c>
    </row>
    <row r="11" spans="1:20" ht="15.75" customHeight="1" x14ac:dyDescent="0.2">
      <c r="A11" s="170">
        <v>9</v>
      </c>
      <c r="B11" s="215" t="s">
        <v>359</v>
      </c>
      <c r="C11" s="215" t="s">
        <v>331</v>
      </c>
      <c r="D11" s="216" t="s">
        <v>343</v>
      </c>
      <c r="E11" s="217" t="s">
        <v>323</v>
      </c>
      <c r="F11" s="215" t="s">
        <v>324</v>
      </c>
      <c r="G11" s="215" t="s">
        <v>325</v>
      </c>
      <c r="H11" s="216" t="s">
        <v>326</v>
      </c>
      <c r="I11" s="206"/>
      <c r="J11" s="202" t="s">
        <v>345</v>
      </c>
      <c r="K11" s="207" t="s">
        <v>360</v>
      </c>
      <c r="L11" s="218">
        <v>45572</v>
      </c>
      <c r="M11" s="223">
        <v>165</v>
      </c>
      <c r="N11" s="181"/>
      <c r="O11" s="181"/>
      <c r="P11" s="168" t="b">
        <v>0</v>
      </c>
      <c r="Q11" s="168" t="s">
        <v>62</v>
      </c>
      <c r="R11" s="168" t="b">
        <f>IF(Blanco=TRUE,FALSE,IF(Trofeo9=TRUE,#N/A,FALSE))</f>
        <v>0</v>
      </c>
    </row>
    <row r="12" spans="1:20" ht="15.75" customHeight="1" x14ac:dyDescent="0.2">
      <c r="A12" s="170">
        <v>10</v>
      </c>
      <c r="B12" s="202" t="s">
        <v>361</v>
      </c>
      <c r="C12" s="219" t="s">
        <v>300</v>
      </c>
      <c r="D12" s="219" t="s">
        <v>312</v>
      </c>
      <c r="E12" s="219" t="s">
        <v>194</v>
      </c>
      <c r="F12" s="219" t="s">
        <v>302</v>
      </c>
      <c r="G12" s="219" t="s">
        <v>303</v>
      </c>
      <c r="H12" s="219" t="s">
        <v>304</v>
      </c>
      <c r="I12" s="220"/>
      <c r="J12" s="202" t="s">
        <v>345</v>
      </c>
      <c r="K12" s="221" t="s">
        <v>363</v>
      </c>
      <c r="L12" s="205">
        <v>45600</v>
      </c>
      <c r="M12" s="223">
        <v>165</v>
      </c>
      <c r="N12" s="181"/>
      <c r="O12" s="181"/>
      <c r="P12" s="168" t="b">
        <v>0</v>
      </c>
      <c r="Q12" s="168" t="s">
        <v>63</v>
      </c>
      <c r="R12" s="168" t="b">
        <f>IF(Blanco=TRUE,FALSE,IF(Trofeo10=TRUE,#N/A,FALSE))</f>
        <v>0</v>
      </c>
    </row>
    <row r="13" spans="1:20" x14ac:dyDescent="0.2">
      <c r="A13" s="170">
        <v>11</v>
      </c>
      <c r="B13" s="215" t="s">
        <v>362</v>
      </c>
      <c r="C13" s="219" t="s">
        <v>300</v>
      </c>
      <c r="D13" s="219" t="s">
        <v>312</v>
      </c>
      <c r="E13" s="219" t="s">
        <v>194</v>
      </c>
      <c r="F13" s="219" t="s">
        <v>302</v>
      </c>
      <c r="G13" s="219" t="s">
        <v>303</v>
      </c>
      <c r="H13" s="219" t="s">
        <v>304</v>
      </c>
      <c r="I13" s="220"/>
      <c r="J13" s="202" t="s">
        <v>345</v>
      </c>
      <c r="K13" s="221" t="s">
        <v>364</v>
      </c>
      <c r="L13" s="205">
        <v>45621</v>
      </c>
      <c r="M13" s="223">
        <v>165</v>
      </c>
      <c r="P13" s="168" t="b">
        <v>0</v>
      </c>
      <c r="Q13" s="168" t="s">
        <v>41</v>
      </c>
      <c r="R13" s="168" t="b">
        <f>IF(Blanco=TRUE,FALSE,IF(España=TRUE,#N/A,FALSE))</f>
        <v>0</v>
      </c>
    </row>
    <row r="14" spans="1:20" x14ac:dyDescent="0.2">
      <c r="B14" s="219"/>
      <c r="P14" s="168" t="b">
        <v>0</v>
      </c>
      <c r="Q14" s="168" t="s">
        <v>42</v>
      </c>
      <c r="R14" s="168" t="b">
        <f>IF(Blanco=TRUE,FALSE,IF(Autonomico=TRUE,#N/A,FALSE))</f>
        <v>0</v>
      </c>
    </row>
    <row r="15" spans="1:20" x14ac:dyDescent="0.2">
      <c r="B15" s="219"/>
      <c r="P15" s="168" t="b">
        <v>0</v>
      </c>
      <c r="Q15" s="168" t="s">
        <v>43</v>
      </c>
      <c r="R15" s="168" t="b">
        <f>IF(Blanco=TRUE,FALSE,IF(Clasicos=TRUE,#N/A,FALSE))</f>
        <v>0</v>
      </c>
    </row>
    <row r="16" spans="1:20" x14ac:dyDescent="0.2">
      <c r="P16" s="170" t="b">
        <v>0</v>
      </c>
      <c r="Q16" s="168" t="s">
        <v>55</v>
      </c>
    </row>
    <row r="17" spans="2:24" x14ac:dyDescent="0.2">
      <c r="P17" s="168" t="b">
        <v>0</v>
      </c>
      <c r="Q17" s="168" t="s">
        <v>64</v>
      </c>
      <c r="R17" s="168" t="str">
        <f>IF(IVA=TRUE,16/100,"")</f>
        <v/>
      </c>
    </row>
    <row r="18" spans="2:24" x14ac:dyDescent="0.2">
      <c r="P18" s="168">
        <v>2</v>
      </c>
      <c r="Q18" s="168" t="s">
        <v>44</v>
      </c>
    </row>
    <row r="20" spans="2:24" x14ac:dyDescent="0.2">
      <c r="P20" s="168">
        <v>1</v>
      </c>
      <c r="Q20" s="168">
        <v>1</v>
      </c>
      <c r="R20" s="168" t="s">
        <v>90</v>
      </c>
      <c r="T20" s="169" t="s">
        <v>95</v>
      </c>
    </row>
    <row r="21" spans="2:24" x14ac:dyDescent="0.2">
      <c r="Q21" s="168">
        <v>2</v>
      </c>
      <c r="R21" s="168" t="s">
        <v>91</v>
      </c>
      <c r="T21" s="169" t="s">
        <v>96</v>
      </c>
    </row>
    <row r="22" spans="2:24" x14ac:dyDescent="0.2">
      <c r="Q22" s="168">
        <v>3</v>
      </c>
      <c r="R22" s="168" t="s">
        <v>92</v>
      </c>
      <c r="T22" s="169" t="s">
        <v>97</v>
      </c>
    </row>
    <row r="23" spans="2:24" x14ac:dyDescent="0.2">
      <c r="Q23" s="168">
        <v>4</v>
      </c>
      <c r="R23" s="168" t="s">
        <v>93</v>
      </c>
      <c r="T23" s="169" t="s">
        <v>98</v>
      </c>
    </row>
    <row r="24" spans="2:24" x14ac:dyDescent="0.2">
      <c r="Q24" s="168">
        <v>5</v>
      </c>
      <c r="R24" s="168" t="s">
        <v>94</v>
      </c>
      <c r="T24" s="169" t="s">
        <v>99</v>
      </c>
    </row>
    <row r="27" spans="2:24" x14ac:dyDescent="0.2">
      <c r="N27" s="183">
        <v>2</v>
      </c>
      <c r="O27" s="183" t="s">
        <v>110</v>
      </c>
      <c r="P27" s="183"/>
    </row>
    <row r="28" spans="2:24" x14ac:dyDescent="0.2">
      <c r="N28" s="183"/>
      <c r="O28" s="184"/>
      <c r="P28" s="183"/>
    </row>
    <row r="29" spans="2:24" x14ac:dyDescent="0.2">
      <c r="N29" s="183"/>
      <c r="O29" s="184"/>
      <c r="P29" s="183"/>
      <c r="V29" s="185" t="s">
        <v>172</v>
      </c>
      <c r="W29" s="185">
        <v>1</v>
      </c>
      <c r="X29" s="185"/>
    </row>
    <row r="30" spans="2:24" x14ac:dyDescent="0.2">
      <c r="B30" s="168" t="s">
        <v>233</v>
      </c>
      <c r="C30" s="168" t="s">
        <v>219</v>
      </c>
      <c r="D30" s="168" t="s">
        <v>220</v>
      </c>
      <c r="E30" s="168">
        <v>23680</v>
      </c>
      <c r="F30" s="170" t="s">
        <v>221</v>
      </c>
      <c r="G30" s="168" t="s">
        <v>222</v>
      </c>
      <c r="H30" s="168">
        <v>615050713</v>
      </c>
      <c r="I30" s="168">
        <v>953582704</v>
      </c>
      <c r="J30" s="168" t="s">
        <v>223</v>
      </c>
      <c r="K30" s="169" t="s">
        <v>279</v>
      </c>
      <c r="L30" s="182">
        <v>44317</v>
      </c>
      <c r="M30" s="170">
        <v>195</v>
      </c>
      <c r="P30" s="186" t="s">
        <v>14</v>
      </c>
      <c r="Q30" s="178" t="s">
        <v>14</v>
      </c>
      <c r="R30" s="168" t="s">
        <v>276</v>
      </c>
      <c r="V30" s="185">
        <v>1</v>
      </c>
      <c r="W30" s="185" t="s">
        <v>183</v>
      </c>
      <c r="X30" s="185"/>
    </row>
    <row r="31" spans="2:24" x14ac:dyDescent="0.2">
      <c r="P31" s="187">
        <v>1</v>
      </c>
      <c r="Q31" s="188" t="str">
        <f>VLOOKUP(P31,K41:M60,3)</f>
        <v xml:space="preserve"> </v>
      </c>
      <c r="R31" s="189">
        <f>' Boletín de Inscripción '!$AA$60</f>
        <v>0</v>
      </c>
      <c r="V31" s="185">
        <v>2</v>
      </c>
      <c r="W31" s="185" t="s">
        <v>174</v>
      </c>
      <c r="X31" s="185" t="s">
        <v>106</v>
      </c>
    </row>
    <row r="32" spans="2:24" x14ac:dyDescent="0.2">
      <c r="P32" s="190" t="s">
        <v>165</v>
      </c>
      <c r="R32" s="168" t="str">
        <f>IF(R31&lt;=39,"AGRUPACIÓN I",IF(R31&lt;=59,"AGRUPACIÓN II",IF(R31&lt;=79,"AGRUPACIÓN III",IF(R31&lt;=99,"AGRUPACIÓN IV",IF(R31&lt;=119,"AGRUPACIÓN V",IF(R31&lt;=139,"AGRUPACIÓN VI",IF(R31&lt;=159,"AGRUPACIÓN VII",IF(R31&lt;=174,"AGRUPACIÓN VIII",IF(R31&lt;=199,"AGRUPACIÓN IX","AGRUPACIÓN X")))))))))</f>
        <v>AGRUPACIÓN I</v>
      </c>
      <c r="V32" s="185">
        <v>3</v>
      </c>
      <c r="W32" s="185" t="s">
        <v>175</v>
      </c>
      <c r="X32" s="185" t="s">
        <v>105</v>
      </c>
    </row>
    <row r="33" spans="2:24" x14ac:dyDescent="0.2">
      <c r="B33" s="168" t="s">
        <v>234</v>
      </c>
      <c r="C33" s="168" t="s">
        <v>225</v>
      </c>
      <c r="D33" s="168" t="s">
        <v>226</v>
      </c>
      <c r="E33" s="168">
        <v>29566</v>
      </c>
      <c r="F33" s="168" t="s">
        <v>227</v>
      </c>
      <c r="G33" s="168" t="s">
        <v>224</v>
      </c>
      <c r="H33" s="168" t="s">
        <v>228</v>
      </c>
      <c r="J33" s="191" t="s">
        <v>229</v>
      </c>
      <c r="K33" s="175" t="s">
        <v>280</v>
      </c>
      <c r="L33" s="182">
        <v>44366</v>
      </c>
      <c r="M33" s="170">
        <v>195</v>
      </c>
      <c r="P33" s="190">
        <f>VLOOKUP(P31,K41:O60,4)</f>
        <v>0</v>
      </c>
      <c r="V33" s="185">
        <v>4</v>
      </c>
      <c r="W33" s="185" t="s">
        <v>176</v>
      </c>
      <c r="X33" s="185" t="s">
        <v>170</v>
      </c>
    </row>
    <row r="34" spans="2:24" x14ac:dyDescent="0.2">
      <c r="P34" s="192" t="s">
        <v>186</v>
      </c>
      <c r="V34" s="185">
        <v>5</v>
      </c>
      <c r="W34" s="185" t="s">
        <v>177</v>
      </c>
      <c r="X34" s="185" t="s">
        <v>171</v>
      </c>
    </row>
    <row r="35" spans="2:24" x14ac:dyDescent="0.2">
      <c r="B35" s="170" t="s">
        <v>241</v>
      </c>
      <c r="C35" s="170" t="s">
        <v>235</v>
      </c>
      <c r="D35" s="170" t="s">
        <v>236</v>
      </c>
      <c r="E35" s="172" t="s">
        <v>237</v>
      </c>
      <c r="F35" s="170" t="s">
        <v>221</v>
      </c>
      <c r="G35" s="170" t="s">
        <v>222</v>
      </c>
      <c r="H35" s="166" t="s">
        <v>238</v>
      </c>
      <c r="I35" s="166" t="s">
        <v>239</v>
      </c>
      <c r="J35" s="176" t="s">
        <v>240</v>
      </c>
      <c r="K35" s="169" t="s">
        <v>281</v>
      </c>
      <c r="L35" s="180">
        <v>44436</v>
      </c>
      <c r="M35" s="170">
        <v>195</v>
      </c>
      <c r="P35" s="185">
        <f>IF(cc&lt;=1400,1,IF(cc&lt;=1600,2,IF(cc&lt;=2000,3,IF(cc&lt;=3500,4,5))))</f>
        <v>1</v>
      </c>
      <c r="V35" s="185">
        <v>6</v>
      </c>
      <c r="W35" s="185" t="s">
        <v>178</v>
      </c>
      <c r="X35" s="185" t="s">
        <v>95</v>
      </c>
    </row>
    <row r="36" spans="2:24" x14ac:dyDescent="0.2">
      <c r="C36" s="170"/>
      <c r="D36" s="171"/>
      <c r="E36" s="172"/>
      <c r="F36" s="170"/>
      <c r="G36" s="170"/>
      <c r="H36" s="171"/>
      <c r="I36" s="167"/>
      <c r="J36" s="173"/>
      <c r="P36" s="192" t="s">
        <v>187</v>
      </c>
      <c r="V36" s="185">
        <v>7</v>
      </c>
      <c r="W36" s="185" t="s">
        <v>179</v>
      </c>
      <c r="X36" s="185" t="s">
        <v>96</v>
      </c>
    </row>
    <row r="37" spans="2:24" x14ac:dyDescent="0.2">
      <c r="B37" s="170"/>
      <c r="C37" s="170"/>
      <c r="D37" s="174"/>
      <c r="E37" s="172"/>
      <c r="F37" s="170"/>
      <c r="G37" s="170"/>
      <c r="H37" s="174"/>
      <c r="I37" s="167"/>
      <c r="J37" s="164"/>
      <c r="P37" s="185">
        <f>DIVISION</f>
        <v>1</v>
      </c>
      <c r="Q37" s="168">
        <f>IF(AGRUP="AGRUPACIÓN I",IF(cc&lt;=1400,1,2),IF(AGRUP="AGRUPACIÓN III",IF(cc&lt;=2000,1,2),DIVISION))</f>
        <v>1</v>
      </c>
      <c r="V37" s="185">
        <v>8</v>
      </c>
      <c r="W37" s="185" t="s">
        <v>180</v>
      </c>
      <c r="X37" s="185" t="s">
        <v>98</v>
      </c>
    </row>
    <row r="38" spans="2:24" x14ac:dyDescent="0.2">
      <c r="P38" s="185" t="s">
        <v>114</v>
      </c>
      <c r="V38" s="185">
        <v>9</v>
      </c>
      <c r="W38" s="185" t="s">
        <v>181</v>
      </c>
      <c r="X38" s="185" t="s">
        <v>111</v>
      </c>
    </row>
    <row r="39" spans="2:24" x14ac:dyDescent="0.2">
      <c r="P39" s="185" t="str">
        <f>IF(P33=0,"",IF(P33="AGRUPACIÓN II",VLOOKUP(P33,$P$41:$U$55,MATCH(DIVISION,$P$40:$U$40,0),0),VLOOKUP(P33,$P$41:$U$55,MATCH(DHF,$P$40:$U$40,0),0)))</f>
        <v/>
      </c>
      <c r="Q39" s="177">
        <v>1400</v>
      </c>
      <c r="R39" s="179">
        <v>1600</v>
      </c>
      <c r="S39" s="179">
        <v>2000</v>
      </c>
      <c r="T39" s="179">
        <v>3500</v>
      </c>
      <c r="U39" s="193" t="s">
        <v>218</v>
      </c>
      <c r="V39" s="185">
        <v>10</v>
      </c>
      <c r="W39" s="185" t="s">
        <v>182</v>
      </c>
      <c r="X39" s="185" t="s">
        <v>112</v>
      </c>
    </row>
    <row r="40" spans="2:24" x14ac:dyDescent="0.2">
      <c r="K40" s="194"/>
      <c r="L40" s="194" t="s">
        <v>14</v>
      </c>
      <c r="M40" s="194"/>
      <c r="N40" s="168"/>
      <c r="P40" s="194"/>
      <c r="Q40" s="195">
        <v>1</v>
      </c>
      <c r="R40" s="195">
        <v>2</v>
      </c>
      <c r="S40" s="195">
        <v>3</v>
      </c>
      <c r="T40" s="196">
        <v>4</v>
      </c>
      <c r="U40" s="196">
        <v>5</v>
      </c>
    </row>
    <row r="41" spans="2:24" x14ac:dyDescent="0.2">
      <c r="K41" s="194">
        <v>1</v>
      </c>
      <c r="L41" s="194" t="s">
        <v>107</v>
      </c>
      <c r="M41" s="194" t="s">
        <v>35</v>
      </c>
      <c r="P41" s="197" t="s">
        <v>286</v>
      </c>
      <c r="Q41" s="194" t="s">
        <v>95</v>
      </c>
      <c r="R41" s="194" t="s">
        <v>96</v>
      </c>
      <c r="S41" s="194" t="s">
        <v>98</v>
      </c>
      <c r="T41" s="197" t="s">
        <v>111</v>
      </c>
      <c r="U41" s="197" t="s">
        <v>111</v>
      </c>
    </row>
    <row r="42" spans="2:24" x14ac:dyDescent="0.2">
      <c r="K42" s="194">
        <v>2</v>
      </c>
      <c r="L42" s="194" t="s">
        <v>327</v>
      </c>
      <c r="M42" s="194" t="s">
        <v>285</v>
      </c>
      <c r="N42" s="197" t="s">
        <v>286</v>
      </c>
      <c r="O42" s="197"/>
      <c r="P42" s="197" t="s">
        <v>291</v>
      </c>
      <c r="Q42" s="194" t="s">
        <v>113</v>
      </c>
      <c r="R42" s="194" t="s">
        <v>113</v>
      </c>
      <c r="S42" s="194" t="s">
        <v>113</v>
      </c>
      <c r="T42" s="197" t="s">
        <v>299</v>
      </c>
      <c r="U42" s="197" t="s">
        <v>299</v>
      </c>
    </row>
    <row r="43" spans="2:24" x14ac:dyDescent="0.2">
      <c r="K43" s="194">
        <v>3</v>
      </c>
      <c r="L43" s="194" t="s">
        <v>287</v>
      </c>
      <c r="M43" s="194" t="s">
        <v>288</v>
      </c>
      <c r="N43" s="197" t="s">
        <v>286</v>
      </c>
      <c r="O43" s="197"/>
      <c r="P43" s="197" t="s">
        <v>297</v>
      </c>
      <c r="Q43" s="194" t="s">
        <v>112</v>
      </c>
      <c r="R43" s="194" t="s">
        <v>112</v>
      </c>
      <c r="S43" s="194" t="s">
        <v>112</v>
      </c>
      <c r="T43" s="194" t="s">
        <v>112</v>
      </c>
      <c r="U43" s="194" t="s">
        <v>112</v>
      </c>
    </row>
    <row r="44" spans="2:24" x14ac:dyDescent="0.2">
      <c r="K44" s="194">
        <v>4</v>
      </c>
      <c r="L44" s="194" t="s">
        <v>289</v>
      </c>
      <c r="M44" s="194" t="s">
        <v>289</v>
      </c>
      <c r="N44" s="197" t="s">
        <v>286</v>
      </c>
      <c r="O44" s="197"/>
      <c r="P44" s="197"/>
      <c r="Q44" s="194"/>
      <c r="R44" s="194"/>
      <c r="S44" s="194"/>
      <c r="T44" s="194"/>
      <c r="U44" s="194"/>
    </row>
    <row r="45" spans="2:24" x14ac:dyDescent="0.2">
      <c r="K45" s="194">
        <v>5</v>
      </c>
      <c r="L45" s="194" t="s">
        <v>290</v>
      </c>
      <c r="M45" s="194" t="s">
        <v>290</v>
      </c>
      <c r="N45" s="197" t="s">
        <v>291</v>
      </c>
      <c r="O45" s="197"/>
      <c r="P45" s="197"/>
      <c r="Q45" s="194"/>
      <c r="R45" s="194"/>
      <c r="S45" s="194"/>
      <c r="T45" s="194"/>
      <c r="U45" s="194"/>
    </row>
    <row r="46" spans="2:24" x14ac:dyDescent="0.2">
      <c r="K46" s="194">
        <v>6</v>
      </c>
      <c r="L46" s="194" t="s">
        <v>292</v>
      </c>
      <c r="M46" s="194" t="s">
        <v>292</v>
      </c>
      <c r="N46" s="197" t="s">
        <v>291</v>
      </c>
      <c r="O46" s="197"/>
      <c r="P46" s="197"/>
      <c r="Q46" s="194"/>
      <c r="R46" s="194"/>
      <c r="S46" s="194"/>
      <c r="T46" s="194"/>
      <c r="U46" s="194"/>
    </row>
    <row r="47" spans="2:24" x14ac:dyDescent="0.2">
      <c r="K47" s="194">
        <v>7</v>
      </c>
      <c r="L47" s="194" t="s">
        <v>293</v>
      </c>
      <c r="M47" s="194" t="s">
        <v>293</v>
      </c>
      <c r="N47" s="197" t="s">
        <v>291</v>
      </c>
      <c r="O47" s="197"/>
      <c r="P47" s="197"/>
      <c r="Q47" s="194"/>
      <c r="R47" s="194"/>
      <c r="S47" s="194"/>
      <c r="T47" s="194"/>
      <c r="U47" s="194"/>
    </row>
    <row r="48" spans="2:24" x14ac:dyDescent="0.2">
      <c r="K48" s="194">
        <v>8</v>
      </c>
      <c r="L48" s="194" t="s">
        <v>294</v>
      </c>
      <c r="M48" s="194" t="s">
        <v>294</v>
      </c>
      <c r="N48" s="197" t="s">
        <v>291</v>
      </c>
      <c r="O48" s="197"/>
      <c r="P48" s="197"/>
      <c r="Q48" s="194"/>
      <c r="R48" s="194"/>
      <c r="S48" s="194"/>
      <c r="T48" s="194"/>
      <c r="U48" s="194"/>
    </row>
    <row r="49" spans="11:22" x14ac:dyDescent="0.2">
      <c r="K49" s="194">
        <v>9</v>
      </c>
      <c r="L49" s="194" t="s">
        <v>295</v>
      </c>
      <c r="M49" s="194" t="s">
        <v>295</v>
      </c>
      <c r="N49" s="197" t="s">
        <v>291</v>
      </c>
      <c r="O49" s="197"/>
      <c r="P49" s="197"/>
      <c r="Q49" s="194"/>
      <c r="R49" s="194"/>
      <c r="S49" s="194"/>
      <c r="T49" s="194"/>
      <c r="U49" s="194"/>
    </row>
    <row r="50" spans="11:22" x14ac:dyDescent="0.2">
      <c r="K50" s="194">
        <v>10</v>
      </c>
      <c r="L50" s="194" t="s">
        <v>296</v>
      </c>
      <c r="M50" s="194" t="s">
        <v>99</v>
      </c>
      <c r="N50" s="197" t="s">
        <v>297</v>
      </c>
      <c r="O50" s="197"/>
      <c r="P50" s="197"/>
      <c r="Q50" s="197"/>
      <c r="R50" s="197"/>
      <c r="S50" s="197"/>
      <c r="T50" s="194"/>
      <c r="U50" s="194"/>
    </row>
    <row r="51" spans="11:22" x14ac:dyDescent="0.2">
      <c r="K51" s="194">
        <v>11</v>
      </c>
      <c r="L51" s="194" t="s">
        <v>298</v>
      </c>
      <c r="M51" s="194" t="s">
        <v>298</v>
      </c>
      <c r="N51" s="198" t="s">
        <v>297</v>
      </c>
      <c r="O51" s="197"/>
      <c r="P51" s="198"/>
      <c r="Q51" s="197"/>
      <c r="R51" s="197"/>
      <c r="S51" s="194"/>
      <c r="T51" s="194"/>
      <c r="U51" s="194"/>
    </row>
    <row r="52" spans="11:22" x14ac:dyDescent="0.2">
      <c r="K52" s="194">
        <v>12</v>
      </c>
      <c r="L52" s="194"/>
      <c r="M52" s="194"/>
      <c r="N52" s="197"/>
      <c r="O52" s="197"/>
      <c r="P52" s="198"/>
      <c r="Q52" s="197"/>
      <c r="R52" s="197"/>
      <c r="S52" s="197"/>
      <c r="T52" s="197"/>
      <c r="U52" s="197"/>
    </row>
    <row r="53" spans="11:22" x14ac:dyDescent="0.2">
      <c r="K53" s="194">
        <v>13</v>
      </c>
      <c r="L53" s="194"/>
      <c r="M53" s="194"/>
      <c r="N53" s="197"/>
      <c r="O53" s="197"/>
      <c r="P53" s="198"/>
      <c r="Q53" s="197"/>
      <c r="R53" s="197"/>
      <c r="S53" s="197"/>
      <c r="T53" s="197"/>
      <c r="U53" s="197"/>
    </row>
    <row r="54" spans="11:22" x14ac:dyDescent="0.2">
      <c r="K54" s="194">
        <v>14</v>
      </c>
      <c r="L54" s="194"/>
      <c r="M54" s="194"/>
      <c r="N54" s="197"/>
      <c r="O54" s="197"/>
      <c r="P54" s="198"/>
      <c r="Q54" s="197"/>
      <c r="R54" s="197"/>
      <c r="S54" s="197"/>
      <c r="T54" s="197"/>
      <c r="U54" s="197"/>
    </row>
    <row r="55" spans="11:22" x14ac:dyDescent="0.2">
      <c r="K55" s="194">
        <v>15</v>
      </c>
      <c r="L55" s="194"/>
      <c r="M55" s="194"/>
      <c r="N55" s="197"/>
      <c r="O55" s="197"/>
      <c r="P55" s="198"/>
      <c r="Q55" s="197"/>
      <c r="R55" s="197"/>
      <c r="S55" s="197"/>
      <c r="T55" s="197"/>
      <c r="U55" s="197"/>
    </row>
    <row r="56" spans="11:22" x14ac:dyDescent="0.2">
      <c r="K56" s="194">
        <v>16</v>
      </c>
      <c r="L56" s="194"/>
      <c r="M56" s="194"/>
      <c r="N56" s="198"/>
      <c r="O56" s="197"/>
    </row>
    <row r="57" spans="11:22" x14ac:dyDescent="0.2">
      <c r="K57" s="194">
        <v>17</v>
      </c>
      <c r="L57" s="194"/>
      <c r="M57" s="194"/>
      <c r="N57" s="198"/>
      <c r="O57" s="197"/>
    </row>
    <row r="58" spans="11:22" x14ac:dyDescent="0.2">
      <c r="K58" s="194">
        <v>18</v>
      </c>
      <c r="L58" s="194"/>
      <c r="M58" s="194"/>
      <c r="N58" s="198"/>
      <c r="O58" s="197"/>
    </row>
    <row r="59" spans="11:22" x14ac:dyDescent="0.2">
      <c r="K59" s="194">
        <v>19</v>
      </c>
      <c r="L59" s="194"/>
      <c r="M59" s="194"/>
      <c r="N59" s="198"/>
      <c r="O59" s="197"/>
      <c r="Q59" s="199" t="s">
        <v>244</v>
      </c>
      <c r="R59" s="199" t="s">
        <v>245</v>
      </c>
      <c r="S59" s="199" t="s">
        <v>246</v>
      </c>
    </row>
    <row r="60" spans="11:22" x14ac:dyDescent="0.2">
      <c r="K60" s="194">
        <v>20</v>
      </c>
      <c r="L60" s="194"/>
      <c r="M60" s="194"/>
      <c r="N60" s="198"/>
      <c r="O60" s="197"/>
      <c r="Q60" s="200" t="s">
        <v>247</v>
      </c>
      <c r="R60" s="200">
        <v>5</v>
      </c>
      <c r="S60" s="200" t="s">
        <v>248</v>
      </c>
    </row>
    <row r="61" spans="11:22" x14ac:dyDescent="0.2">
      <c r="Q61" s="201" t="s">
        <v>249</v>
      </c>
      <c r="R61" s="201" t="s">
        <v>250</v>
      </c>
      <c r="S61" s="201" t="s">
        <v>251</v>
      </c>
      <c r="U61" s="168"/>
      <c r="V61" s="168"/>
    </row>
    <row r="62" spans="11:22" x14ac:dyDescent="0.2">
      <c r="Q62" s="200" t="s">
        <v>252</v>
      </c>
      <c r="R62" s="200" t="s">
        <v>253</v>
      </c>
      <c r="S62" s="200" t="s">
        <v>254</v>
      </c>
    </row>
    <row r="63" spans="11:22" x14ac:dyDescent="0.2">
      <c r="Q63" s="201" t="s">
        <v>255</v>
      </c>
      <c r="R63" s="201" t="s">
        <v>256</v>
      </c>
      <c r="S63" s="201" t="s">
        <v>257</v>
      </c>
    </row>
    <row r="64" spans="11:22" x14ac:dyDescent="0.2">
      <c r="N64" s="169" t="s">
        <v>230</v>
      </c>
      <c r="Q64" s="200" t="s">
        <v>258</v>
      </c>
      <c r="R64" s="200" t="s">
        <v>259</v>
      </c>
      <c r="S64" s="200" t="s">
        <v>260</v>
      </c>
    </row>
    <row r="65" spans="17:19" x14ac:dyDescent="0.2">
      <c r="Q65" s="201" t="s">
        <v>261</v>
      </c>
      <c r="R65" s="201" t="s">
        <v>262</v>
      </c>
      <c r="S65" s="201" t="s">
        <v>263</v>
      </c>
    </row>
    <row r="66" spans="17:19" x14ac:dyDescent="0.2">
      <c r="Q66" s="200" t="s">
        <v>264</v>
      </c>
      <c r="R66" s="200" t="s">
        <v>265</v>
      </c>
      <c r="S66" s="200" t="s">
        <v>266</v>
      </c>
    </row>
    <row r="67" spans="17:19" x14ac:dyDescent="0.2">
      <c r="Q67" s="201" t="s">
        <v>267</v>
      </c>
      <c r="R67" s="201" t="s">
        <v>268</v>
      </c>
      <c r="S67" s="201" t="s">
        <v>269</v>
      </c>
    </row>
    <row r="68" spans="17:19" x14ac:dyDescent="0.2">
      <c r="Q68" s="200" t="s">
        <v>270</v>
      </c>
      <c r="R68" s="200" t="s">
        <v>271</v>
      </c>
      <c r="S68" s="200" t="s">
        <v>272</v>
      </c>
    </row>
    <row r="69" spans="17:19" x14ac:dyDescent="0.2">
      <c r="Q69" s="201" t="s">
        <v>273</v>
      </c>
      <c r="R69" s="201" t="s">
        <v>274</v>
      </c>
      <c r="S69" s="201" t="s">
        <v>275</v>
      </c>
    </row>
  </sheetData>
  <mergeCells count="2">
    <mergeCell ref="A1:J1"/>
    <mergeCell ref="K1:M1"/>
  </mergeCells>
  <phoneticPr fontId="22" type="noConversion"/>
  <pageMargins left="0.75" right="0.75" top="1" bottom="1" header="0" footer="0"/>
  <headerFooter alignWithMargins="0"/>
  <cellWatches>
    <cellWatch r="T48"/>
  </cellWatch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2024-03-11T15:27:30Z</dcterms:modified>
</cp:coreProperties>
</file>